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75" windowWidth="9720" windowHeight="6135" tabRatio="812" activeTab="0"/>
  </bookViews>
  <sheets>
    <sheet name="OO. CC. Progetto Sanatoria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<sst xmlns="http://schemas.openxmlformats.org/spreadsheetml/2006/main" count="150" uniqueCount="128">
  <si>
    <t>SCHEDA PARAMETRICA CALCOLO ONERI CONCESSORI CONDONO EDILIZIO LEGGE 47/85</t>
  </si>
  <si>
    <t xml:space="preserve">DITTA: </t>
  </si>
  <si>
    <t>TABELLA 1 - INCREMENTO PER SUPERFICIE UTILE ABITABILE</t>
  </si>
  <si>
    <t>CLASSI DI SUPERFICIE                     (1)</t>
  </si>
  <si>
    <t>ALLOGGI                   (2)</t>
  </si>
  <si>
    <t>SUPERFICIE UTILE                      (3)</t>
  </si>
  <si>
    <t>RAPPORTO          (4) = (3) : S.U.</t>
  </si>
  <si>
    <t>% INCREMENTO    (5)</t>
  </si>
  <si>
    <t>INCREMENTO X CLASSI DI SUPERFICIE</t>
  </si>
  <si>
    <t>&lt; O = 95</t>
  </si>
  <si>
    <t>&gt;   95 ----&gt; 110</t>
  </si>
  <si>
    <t>&gt; 110 ----&gt; 130</t>
  </si>
  <si>
    <t xml:space="preserve"> </t>
  </si>
  <si>
    <t>&gt; 130 ----&gt; 160</t>
  </si>
  <si>
    <t>&gt; 160</t>
  </si>
  <si>
    <t>S.U.</t>
  </si>
  <si>
    <t>SOMMA</t>
  </si>
  <si>
    <t>TABELLA 2 - SUPERFICIE PER SERVIZI ED ACCESSORI RELATIVI ALLA PARTE RESIDENZIALE</t>
  </si>
  <si>
    <t>TABELLA 3 - INCREMENTO PER SERVIZI ED ACCESSORI RELATIVI ALLA PARTE RESIDENZIALE</t>
  </si>
  <si>
    <t>DESTINAZIONI</t>
  </si>
  <si>
    <t>S.N.R.</t>
  </si>
  <si>
    <t>INTERVALLI</t>
  </si>
  <si>
    <t>% INCREM.</t>
  </si>
  <si>
    <t>Cantinole, soffitte, locali motore, ascensore, cabine idriche, lavatoi comuni, centrali temiche ed altri locali a stretto servizio delle residenze</t>
  </si>
  <si>
    <t>&lt; = 50</t>
  </si>
  <si>
    <t>&gt;50 E &lt;=75</t>
  </si>
  <si>
    <t>&gt;75 E &lt;=100</t>
  </si>
  <si>
    <t>Autorimesse                                                       [ ] singole    [ ] collettive</t>
  </si>
  <si>
    <t>&gt; 100</t>
  </si>
  <si>
    <t>INCREMENTO</t>
  </si>
  <si>
    <t>Androni d'ingresso e porticati liberi</t>
  </si>
  <si>
    <t>Logge e balconi</t>
  </si>
  <si>
    <t>TOTALE S.N.R.</t>
  </si>
  <si>
    <t>SUPERIFICIE RESIDENZILI E RELA- TIVI SERVIZI ED ACCESSORI</t>
  </si>
  <si>
    <t>S. U.</t>
  </si>
  <si>
    <t>N° CATATTERIST.</t>
  </si>
  <si>
    <t>INCREM.</t>
  </si>
  <si>
    <t>60% S.N.R.</t>
  </si>
  <si>
    <t>SUPERIFICIE PER ATTIVITA' TURISTICHE COMMERCIALIE RELA- TIVI SERVIZI ED ACCESSORI</t>
  </si>
  <si>
    <t>TOTALE INCREMENTI</t>
  </si>
  <si>
    <t>CLASSE EDIFICIO</t>
  </si>
  <si>
    <t>MAGGIORAZIONE</t>
  </si>
  <si>
    <t>A - COSTO MASSIMO A MQ. DELL'EDILIZIA AGEVOLATA</t>
  </si>
  <si>
    <t>D - COSTO DI COSTRUZIONE DELL'EDIFICIO</t>
  </si>
  <si>
    <t>CLASSE (A)</t>
  </si>
  <si>
    <t>CASE UNIFAMILIARI</t>
  </si>
  <si>
    <t>EDIFICI FINO A 4 PIANI</t>
  </si>
  <si>
    <t>EDIFICI CON Più DI 4 PIANI</t>
  </si>
  <si>
    <t>EDIFICI A TORRE</t>
  </si>
  <si>
    <t>EDIFICI CON SUP. &gt;160MQ</t>
  </si>
  <si>
    <t>ZONA A</t>
  </si>
  <si>
    <t>ZONA B</t>
  </si>
  <si>
    <t>ZONA C</t>
  </si>
  <si>
    <t>ALTRE ZONE</t>
  </si>
  <si>
    <t>CONTRIBUTO COSTO DI COSTRUZIONE</t>
  </si>
  <si>
    <t>CLASSE</t>
  </si>
  <si>
    <t>TIPOLOGIA</t>
  </si>
  <si>
    <t>DESTINAZIONE</t>
  </si>
  <si>
    <t>TOTALE</t>
  </si>
  <si>
    <t>ALIQUOTA</t>
  </si>
  <si>
    <t>SELEZIONARE CON X</t>
  </si>
  <si>
    <t>ONERI OPERE RESIDENZIALI</t>
  </si>
  <si>
    <t>MC.</t>
  </si>
  <si>
    <t>SL - Mq.</t>
  </si>
  <si>
    <t>CLASSI DI EDIFICI E RELATIVE MAGGIORAZIONI</t>
  </si>
  <si>
    <t>CLASSE 1</t>
  </si>
  <si>
    <t>FINO A  5</t>
  </si>
  <si>
    <t>NESSUNA MAGGIORAZIONE</t>
  </si>
  <si>
    <t>CLASSE 2</t>
  </si>
  <si>
    <t>DA  5 A 10 INCLUSA</t>
  </si>
  <si>
    <t>CLASSE 3</t>
  </si>
  <si>
    <t>DA 10 A 15 INCLUSA</t>
  </si>
  <si>
    <t>CLASSE 4</t>
  </si>
  <si>
    <t>DA 15 A 20 INCLUSA</t>
  </si>
  <si>
    <t>CLASSE 5</t>
  </si>
  <si>
    <t>DA 20 A 25 INCLUSA</t>
  </si>
  <si>
    <t>CLASSE 6</t>
  </si>
  <si>
    <t>DA 25 A 30 INCLUSA</t>
  </si>
  <si>
    <t>CLASSE 7</t>
  </si>
  <si>
    <t>DA 30 A 35 INCLUSA</t>
  </si>
  <si>
    <t>CLASSE 8</t>
  </si>
  <si>
    <t>DA 35 A 40 INCLUSA</t>
  </si>
  <si>
    <t>CLASSE 9</t>
  </si>
  <si>
    <t xml:space="preserve">DA 40 A 45 INCLUSA </t>
  </si>
  <si>
    <t>CLASSE 10</t>
  </si>
  <si>
    <t>DA 45 A 50 INCLUSA</t>
  </si>
  <si>
    <t>CLASSE 11</t>
  </si>
  <si>
    <t>OLTRE 50</t>
  </si>
  <si>
    <t>C - COSTO A MQ. MAGGIORATO    [Bx(1+M/100)]</t>
  </si>
  <si>
    <t>Totale Oneri attivita' commerciale</t>
  </si>
  <si>
    <t>RIF:</t>
  </si>
  <si>
    <r>
      <t xml:space="preserve">TABELLA 4 - INCREMENTO PER PARTICOLARI CARATTERISTICHE </t>
    </r>
    <r>
      <rPr>
        <b/>
        <sz val="5"/>
        <rFont val="Times New Roman"/>
        <family val="1"/>
      </rPr>
      <t xml:space="preserve">                                                                                        (SELEZIONARE CON X)</t>
    </r>
  </si>
  <si>
    <r>
      <t>TIPOLOGIA (B)      (</t>
    </r>
    <r>
      <rPr>
        <b/>
        <sz val="8"/>
        <rFont val="Times New Roman"/>
        <family val="1"/>
      </rPr>
      <t>selezionare con X</t>
    </r>
    <r>
      <rPr>
        <sz val="8"/>
        <rFont val="Times New Roman"/>
        <family val="1"/>
      </rPr>
      <t>)</t>
    </r>
  </si>
  <si>
    <r>
      <t>DESTINAZIONE (C)    (</t>
    </r>
    <r>
      <rPr>
        <b/>
        <sz val="8"/>
        <rFont val="Times New Roman"/>
        <family val="1"/>
      </rPr>
      <t>selezionare con X)</t>
    </r>
  </si>
  <si>
    <t>Superficie Totale</t>
  </si>
  <si>
    <t>TABELLA RELATIVA ALLA QUOTA DEL CONTRIBUTO SUL COSTO DI COSTRUZIONE</t>
  </si>
  <si>
    <t>Residenziale fuori zone   A e B</t>
  </si>
  <si>
    <t>Residenziale entro zone   A e B</t>
  </si>
  <si>
    <t>Importo Euro/mc.</t>
  </si>
  <si>
    <t>Turistico</t>
  </si>
  <si>
    <t>Agricolo (salvo esanzioni di legge)</t>
  </si>
  <si>
    <t>Commerciale e direz. fuori , zone A e B, ma all'interno di edifici  Residenziali     (euro per metro cubo)</t>
  </si>
  <si>
    <t>Commerciale e direz. fuori zone A e B        (euro per metro quadrato lordo)</t>
  </si>
  <si>
    <t>Commerciale e direz. entro zone A e B        (euro per metro quadrato lordo)</t>
  </si>
  <si>
    <t>Commerciale e direz. entro , zone A e B, ma all'interno di edifici  Residenziali     (euro per metro cubo)</t>
  </si>
  <si>
    <t>Artigianale  fuori zona artigianale           (euro per metro quadro lordo)</t>
  </si>
  <si>
    <t>Artigianale  entro zona artigianale           (euro per metro quadro lordo)</t>
  </si>
  <si>
    <t>Sommano Oneri di urbanizzazione Euro</t>
  </si>
  <si>
    <t>ATTIVITA' COMMERCIALE - ZONA A, B</t>
  </si>
  <si>
    <t>ATTIVITA' COMMERCIALE - ALTRE ZONE</t>
  </si>
  <si>
    <t>ATTIVITA'  ARTIGIANALE                         (Fuori zona artigianale)</t>
  </si>
  <si>
    <t>ATTIVITA'  ARTIGIANALE                         (Entro zona artigianale)</t>
  </si>
  <si>
    <t>Totale Oneri attivita' artigianale</t>
  </si>
  <si>
    <t>MQ.</t>
  </si>
  <si>
    <t>ONERI DI URBANIZZAZIONE ATTIVITA' COMMERCIALI AL MQ.</t>
  </si>
  <si>
    <t>ONERI DI URBANIZZAZIONE ATTIVITA' ARTIGIANALI AL MQ.</t>
  </si>
  <si>
    <t xml:space="preserve">IMPORTI DEGLI ONERI DI URBANIZZAZIONE A MC. </t>
  </si>
  <si>
    <t>Industriale fuori zone industriali             (euro per metro quadro lordo)</t>
  </si>
  <si>
    <t>Industriale entro zone industriali             (euro per metro quadro lordo)</t>
  </si>
  <si>
    <t>Industriale nel verde agricolo                   (euro per metro quadro lordo)</t>
  </si>
  <si>
    <t>ONERI DI URBANIZZAZIONE ATTIVITA' INDUSTRIALE AL MQ.</t>
  </si>
  <si>
    <t>Totale Oneri attivita' industriale</t>
  </si>
  <si>
    <t>IMPORTO COMPLESSIVO ONERI CONCESSORI                   = (Costo + Oneri)</t>
  </si>
  <si>
    <t>ATTIVITA'  INDUSTRIALE                         (Fuori zona industriale)</t>
  </si>
  <si>
    <t>ATTIVITA'  INDUSTRIALE                         (Nel verde agricolo)</t>
  </si>
  <si>
    <t>Legge n. /24/94</t>
  </si>
  <si>
    <t xml:space="preserve">IMPORTO COMPLESSIVO COSTO DI COSTRUZIONE </t>
  </si>
  <si>
    <t xml:space="preserve">IMPORTO COMPLESSIVO ONERI DI URBANIZZAZIONE 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</si>
</sst>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00"/>
    <numFmt numFmtId="177" formatCode="0.0"/>
    <numFmt numFmtId="178" formatCode="0.0000"/>
    <numFmt numFmtId="179" formatCode="0.00000"/>
    <numFmt numFmtId="180" formatCode="00000"/>
    <numFmt numFmtId="181" formatCode="d\-mmm\-yy"/>
    <numFmt numFmtId="182" formatCode="mmmmm"/>
    <numFmt numFmtId="183" formatCode="0.000000"/>
    <numFmt numFmtId="184" formatCode="0.0000000"/>
    <numFmt numFmtId="185" formatCode="0.00000000"/>
    <numFmt numFmtId="186" formatCode="0.000000000"/>
    <numFmt numFmtId="187" formatCode="_-&quot;L.&quot;\ * #,##0.000000000_-;\-&quot;L.&quot;\ * #,##0.000000000_-;_-&quot;L.&quot;\ * &quot;-&quot;?????????_-;_-@_-"/>
    <numFmt numFmtId="188" formatCode="_-&quot;L.&quot;\ * #,##0.0_-;\-&quot;L.&quot;\ * #,##0.0_-;_-&quot;L.&quot;\ * &quot;-&quot;_-;_-@_-"/>
    <numFmt numFmtId="189" formatCode="_-&quot;L.&quot;\ * #,##0.00_-;\-&quot;L.&quot;\ * #,##0.00_-;_-&quot;L.&quot;\ * &quot;-&quot;_-;_-@_-"/>
    <numFmt numFmtId="190" formatCode="_-&quot;L.&quot;\ * #,##0.000_-;\-&quot;L.&quot;\ * #,##0.000_-;_-&quot;L.&quot;\ * &quot;-&quot;_-;_-@_-"/>
    <numFmt numFmtId="191" formatCode="_-&quot;L.&quot;\ * #,##0.0000_-;\-&quot;L.&quot;\ * #,##0.0000_-;_-&quot;L.&quot;\ * &quot;-&quot;_-;_-@_-"/>
    <numFmt numFmtId="192" formatCode="_-&quot;L.&quot;\ * #,##0.00000_-;\-&quot;L.&quot;\ * #,##0.00000_-;_-&quot;L.&quot;\ * &quot;-&quot;_-;_-@_-"/>
    <numFmt numFmtId="193" formatCode="_-&quot;L.&quot;\ * #,##0.000000_-;\-&quot;L.&quot;\ * #,##0.000000_-;_-&quot;L.&quot;\ * &quot;-&quot;_-;_-@_-"/>
    <numFmt numFmtId="194" formatCode="0.0000000000"/>
    <numFmt numFmtId="195" formatCode="&quot;L.&quot;\ #,##0;[Red]&quot;L.&quot;\ #,##0"/>
    <numFmt numFmtId="196" formatCode="&quot;L.&quot;\ #,##0"/>
    <numFmt numFmtId="197" formatCode="&quot;L.&quot;\ #,##0.00"/>
    <numFmt numFmtId="198" formatCode="&quot;L.&quot;\ #,##0.000"/>
    <numFmt numFmtId="199" formatCode="&quot;L.&quot;\ #,##0.00000000"/>
    <numFmt numFmtId="200" formatCode="d\ mmmm\ yyyy"/>
    <numFmt numFmtId="201" formatCode="&quot;L.&quot;\ #,##0.0"/>
    <numFmt numFmtId="202" formatCode="#,##0.0"/>
    <numFmt numFmtId="203" formatCode="#,##0.0000"/>
    <numFmt numFmtId="204" formatCode="d/m"/>
    <numFmt numFmtId="205" formatCode="dd/mm/yy"/>
    <numFmt numFmtId="206" formatCode="#,##0.00_ ;\-#,##0.00\ "/>
    <numFmt numFmtId="207" formatCode="_-[$€-2]\ * #,##0.00_-;\-[$€-2]\ * #,##0.00_-;_-[$€-2]\ * &quot;-&quot;??_-"/>
    <numFmt numFmtId="208" formatCode="_-[$€-2]\ * #,##0.00_-;\-[$€-2]\ * #,##0.00_-;_-[$€-2]\ * &quot;-&quot;??_-;_-@_-"/>
    <numFmt numFmtId="209" formatCode="&quot;€&quot;\ #,##0"/>
    <numFmt numFmtId="210" formatCode="&quot;€&quot;\ #,##0.0"/>
    <numFmt numFmtId="211" formatCode="&quot;€&quot;\ #,##0.00"/>
    <numFmt numFmtId="212" formatCode="_-&quot;€&quot;\ * #,##0.0_-;\-&quot;€&quot;\ * #,##0.0_-;_-&quot;€&quot;\ * &quot;-&quot;_-;_-@_-"/>
    <numFmt numFmtId="213" formatCode="_-&quot;€&quot;\ * #,##0.00_-;\-&quot;€&quot;\ * #,##0.00_-;_-&quot;€&quot;\ * &quot;-&quot;_-;_-@_-"/>
    <numFmt numFmtId="214" formatCode="&quot;€&quot;\ #,##0.000"/>
    <numFmt numFmtId="215" formatCode="#,##0_ ;\-#,##0\ "/>
    <numFmt numFmtId="216" formatCode="&quot;€&quot;\ #,##0.000;\-&quot;€&quot;\ #,##0.000"/>
    <numFmt numFmtId="217" formatCode="&quot;€&quot;\ #,##0.0000"/>
    <numFmt numFmtId="218" formatCode="&quot;€&quot;\ #,##0.00000"/>
    <numFmt numFmtId="219" formatCode="&quot;Sì&quot;;&quot;Sì&quot;;&quot;No&quot;"/>
    <numFmt numFmtId="220" formatCode="&quot;Vero&quot;;&quot;Vero&quot;;&quot;Falso&quot;"/>
    <numFmt numFmtId="221" formatCode="&quot;Attivo&quot;;&quot;Attivo&quot;;&quot;Disattivo&quot;"/>
    <numFmt numFmtId="222" formatCode="[$€-2]\ #.##000_);[Red]\([$€-2]\ #.##000\)"/>
  </numFmts>
  <fonts count="6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sz val="10"/>
      <color indexed="9"/>
      <name val="Verdana"/>
      <family val="2"/>
    </font>
    <font>
      <sz val="6"/>
      <color indexed="9"/>
      <name val="Verdana"/>
      <family val="2"/>
    </font>
    <font>
      <b/>
      <sz val="6"/>
      <color indexed="9"/>
      <name val="Verdana"/>
      <family val="2"/>
    </font>
    <font>
      <sz val="10"/>
      <color indexed="9"/>
      <name val="Arial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7"/>
      <color indexed="9"/>
      <name val="Times New Roman"/>
      <family val="1"/>
    </font>
    <font>
      <b/>
      <sz val="6"/>
      <name val="Times New Roman"/>
      <family val="1"/>
    </font>
    <font>
      <b/>
      <sz val="5"/>
      <name val="Times New Roman"/>
      <family val="1"/>
    </font>
    <font>
      <sz val="8"/>
      <color indexed="9"/>
      <name val="Times New Roman"/>
      <family val="1"/>
    </font>
    <font>
      <sz val="6"/>
      <color indexed="9"/>
      <name val="Times New Roman"/>
      <family val="1"/>
    </font>
    <font>
      <b/>
      <sz val="7"/>
      <color indexed="10"/>
      <name val="Times New Roman"/>
      <family val="1"/>
    </font>
    <font>
      <sz val="8"/>
      <name val="Arial"/>
      <family val="0"/>
    </font>
    <font>
      <b/>
      <sz val="7.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7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10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</borders>
  <cellStyleXfs count="62">
    <xf numFmtId="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50" fillId="21" borderId="3" applyNumberFormat="0" applyAlignment="0" applyProtection="0"/>
    <xf numFmtId="0" fontId="5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0" fontId="53" fillId="20" borderId="5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37">
    <xf numFmtId="2" fontId="0" fillId="0" borderId="0" xfId="0" applyAlignment="1">
      <alignment/>
    </xf>
    <xf numFmtId="2" fontId="7" fillId="0" borderId="0" xfId="0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2" fontId="8" fillId="0" borderId="0" xfId="0" applyFont="1" applyFill="1" applyBorder="1" applyAlignment="1">
      <alignment horizontal="center"/>
    </xf>
    <xf numFmtId="2" fontId="9" fillId="0" borderId="0" xfId="0" applyFont="1" applyAlignment="1">
      <alignment/>
    </xf>
    <xf numFmtId="2" fontId="6" fillId="0" borderId="0" xfId="0" applyFont="1" applyAlignment="1">
      <alignment/>
    </xf>
    <xf numFmtId="2" fontId="13" fillId="0" borderId="0" xfId="0" applyFont="1" applyAlignment="1">
      <alignment/>
    </xf>
    <xf numFmtId="2" fontId="13" fillId="0" borderId="10" xfId="0" applyFont="1" applyBorder="1" applyAlignment="1">
      <alignment/>
    </xf>
    <xf numFmtId="2" fontId="13" fillId="0" borderId="11" xfId="0" applyFont="1" applyFill="1" applyBorder="1" applyAlignment="1">
      <alignment horizontal="left"/>
    </xf>
    <xf numFmtId="2" fontId="13" fillId="0" borderId="10" xfId="0" applyFont="1" applyFill="1" applyBorder="1" applyAlignment="1">
      <alignment horizontal="left"/>
    </xf>
    <xf numFmtId="2" fontId="13" fillId="0" borderId="0" xfId="0" applyFont="1" applyFill="1" applyBorder="1" applyAlignment="1">
      <alignment/>
    </xf>
    <xf numFmtId="2" fontId="13" fillId="0" borderId="0" xfId="0" applyFont="1" applyFill="1" applyAlignment="1">
      <alignment/>
    </xf>
    <xf numFmtId="2" fontId="13" fillId="0" borderId="12" xfId="0" applyFont="1" applyBorder="1" applyAlignment="1">
      <alignment horizontal="center" vertical="justify"/>
    </xf>
    <xf numFmtId="2" fontId="4" fillId="0" borderId="12" xfId="0" applyFont="1" applyFill="1" applyBorder="1" applyAlignment="1">
      <alignment horizontal="center"/>
    </xf>
    <xf numFmtId="2" fontId="13" fillId="0" borderId="12" xfId="0" applyFont="1" applyFill="1" applyBorder="1" applyAlignment="1">
      <alignment horizontal="left"/>
    </xf>
    <xf numFmtId="2" fontId="11" fillId="0" borderId="12" xfId="0" applyFont="1" applyFill="1" applyBorder="1" applyAlignment="1">
      <alignment horizontal="left"/>
    </xf>
    <xf numFmtId="2" fontId="16" fillId="0" borderId="10" xfId="0" applyFont="1" applyFill="1" applyBorder="1" applyAlignment="1">
      <alignment horizontal="center" vertical="top" wrapText="1"/>
    </xf>
    <xf numFmtId="2" fontId="16" fillId="0" borderId="12" xfId="0" applyFont="1" applyFill="1" applyBorder="1" applyAlignment="1">
      <alignment vertical="top" wrapText="1"/>
    </xf>
    <xf numFmtId="2" fontId="15" fillId="0" borderId="10" xfId="0" applyNumberFormat="1" applyFont="1" applyFill="1" applyBorder="1" applyAlignment="1">
      <alignment/>
    </xf>
    <xf numFmtId="1" fontId="15" fillId="0" borderId="10" xfId="0" applyNumberFormat="1" applyFont="1" applyFill="1" applyBorder="1" applyAlignment="1">
      <alignment horizontal="center"/>
    </xf>
    <xf numFmtId="2" fontId="15" fillId="0" borderId="13" xfId="0" applyFont="1" applyFill="1" applyBorder="1" applyAlignment="1">
      <alignment/>
    </xf>
    <xf numFmtId="2" fontId="13" fillId="0" borderId="12" xfId="0" applyFont="1" applyFill="1" applyBorder="1" applyAlignment="1">
      <alignment/>
    </xf>
    <xf numFmtId="2" fontId="13" fillId="0" borderId="14" xfId="0" applyFont="1" applyFill="1" applyBorder="1" applyAlignment="1">
      <alignment horizontal="center"/>
    </xf>
    <xf numFmtId="2" fontId="15" fillId="0" borderId="11" xfId="0" applyFont="1" applyFill="1" applyBorder="1" applyAlignment="1">
      <alignment horizontal="center"/>
    </xf>
    <xf numFmtId="2" fontId="15" fillId="0" borderId="15" xfId="0" applyFont="1" applyFill="1" applyBorder="1" applyAlignment="1">
      <alignment horizontal="center"/>
    </xf>
    <xf numFmtId="2" fontId="15" fillId="0" borderId="16" xfId="0" applyFont="1" applyFill="1" applyBorder="1" applyAlignment="1">
      <alignment horizontal="center"/>
    </xf>
    <xf numFmtId="2" fontId="13" fillId="0" borderId="17" xfId="0" applyFont="1" applyFill="1" applyBorder="1" applyAlignment="1">
      <alignment/>
    </xf>
    <xf numFmtId="2" fontId="16" fillId="0" borderId="10" xfId="0" applyFont="1" applyFill="1" applyBorder="1" applyAlignment="1">
      <alignment vertical="top" wrapText="1"/>
    </xf>
    <xf numFmtId="1" fontId="15" fillId="0" borderId="13" xfId="0" applyNumberFormat="1" applyFont="1" applyFill="1" applyBorder="1" applyAlignment="1">
      <alignment horizontal="center"/>
    </xf>
    <xf numFmtId="1" fontId="17" fillId="0" borderId="18" xfId="0" applyNumberFormat="1" applyFont="1" applyFill="1" applyBorder="1" applyAlignment="1">
      <alignment/>
    </xf>
    <xf numFmtId="2" fontId="13" fillId="0" borderId="19" xfId="0" applyFont="1" applyFill="1" applyBorder="1" applyAlignment="1">
      <alignment horizontal="center"/>
    </xf>
    <xf numFmtId="2" fontId="13" fillId="0" borderId="19" xfId="0" applyFont="1" applyFill="1" applyBorder="1" applyAlignment="1">
      <alignment/>
    </xf>
    <xf numFmtId="176" fontId="19" fillId="33" borderId="0" xfId="0" applyNumberFormat="1" applyFont="1" applyFill="1" applyBorder="1" applyAlignment="1">
      <alignment/>
    </xf>
    <xf numFmtId="2" fontId="12" fillId="0" borderId="0" xfId="0" applyFont="1" applyFill="1" applyBorder="1" applyAlignment="1">
      <alignment horizontal="center"/>
    </xf>
    <xf numFmtId="2" fontId="15" fillId="0" borderId="15" xfId="0" applyNumberFormat="1" applyFont="1" applyFill="1" applyBorder="1" applyAlignment="1">
      <alignment/>
    </xf>
    <xf numFmtId="2" fontId="16" fillId="0" borderId="11" xfId="0" applyFont="1" applyFill="1" applyBorder="1" applyAlignment="1">
      <alignment vertical="center"/>
    </xf>
    <xf numFmtId="2" fontId="16" fillId="0" borderId="10" xfId="0" applyFont="1" applyFill="1" applyBorder="1" applyAlignment="1">
      <alignment horizontal="center" vertical="center"/>
    </xf>
    <xf numFmtId="2" fontId="16" fillId="0" borderId="15" xfId="0" applyFont="1" applyFill="1" applyBorder="1" applyAlignment="1">
      <alignment horizontal="center"/>
    </xf>
    <xf numFmtId="1" fontId="15" fillId="0" borderId="11" xfId="0" applyNumberFormat="1" applyFont="1" applyFill="1" applyBorder="1" applyAlignment="1">
      <alignment horizontal="center"/>
    </xf>
    <xf numFmtId="2" fontId="17" fillId="34" borderId="10" xfId="0" applyFont="1" applyFill="1" applyBorder="1" applyAlignment="1" applyProtection="1">
      <alignment horizontal="center"/>
      <protection locked="0"/>
    </xf>
    <xf numFmtId="0" fontId="15" fillId="0" borderId="13" xfId="0" applyNumberFormat="1" applyFont="1" applyFill="1" applyBorder="1" applyAlignment="1">
      <alignment horizontal="center"/>
    </xf>
    <xf numFmtId="2" fontId="20" fillId="35" borderId="10" xfId="0" applyFont="1" applyFill="1" applyBorder="1" applyAlignment="1">
      <alignment horizontal="right"/>
    </xf>
    <xf numFmtId="2" fontId="12" fillId="0" borderId="0" xfId="0" applyFont="1" applyFill="1" applyBorder="1" applyAlignment="1">
      <alignment horizontal="left"/>
    </xf>
    <xf numFmtId="2" fontId="12" fillId="0" borderId="20" xfId="0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2" fontId="15" fillId="0" borderId="21" xfId="0" applyNumberFormat="1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196" fontId="17" fillId="0" borderId="0" xfId="0" applyNumberFormat="1" applyFont="1" applyFill="1" applyBorder="1" applyAlignment="1">
      <alignment horizontal="right"/>
    </xf>
    <xf numFmtId="2" fontId="12" fillId="0" borderId="10" xfId="0" applyFont="1" applyFill="1" applyBorder="1" applyAlignment="1">
      <alignment horizontal="center"/>
    </xf>
    <xf numFmtId="2" fontId="12" fillId="0" borderId="15" xfId="0" applyFont="1" applyFill="1" applyBorder="1" applyAlignment="1">
      <alignment horizontal="center"/>
    </xf>
    <xf numFmtId="2" fontId="12" fillId="0" borderId="12" xfId="0" applyFont="1" applyFill="1" applyBorder="1" applyAlignment="1">
      <alignment horizontal="center"/>
    </xf>
    <xf numFmtId="2" fontId="15" fillId="0" borderId="10" xfId="0" applyNumberFormat="1" applyFont="1" applyFill="1" applyBorder="1" applyAlignment="1">
      <alignment horizontal="center"/>
    </xf>
    <xf numFmtId="2" fontId="15" fillId="0" borderId="13" xfId="0" applyNumberFormat="1" applyFont="1" applyFill="1" applyBorder="1" applyAlignment="1">
      <alignment horizontal="center"/>
    </xf>
    <xf numFmtId="2" fontId="15" fillId="0" borderId="10" xfId="0" applyNumberFormat="1" applyFont="1" applyFill="1" applyBorder="1" applyAlignment="1" applyProtection="1">
      <alignment horizontal="center" vertical="center"/>
      <protection locked="0"/>
    </xf>
    <xf numFmtId="2" fontId="15" fillId="0" borderId="10" xfId="0" applyFont="1" applyFill="1" applyBorder="1" applyAlignment="1">
      <alignment horizontal="center" vertical="center"/>
    </xf>
    <xf numFmtId="2" fontId="17" fillId="35" borderId="13" xfId="0" applyNumberFormat="1" applyFont="1" applyFill="1" applyBorder="1" applyAlignment="1">
      <alignment horizontal="center" vertical="center" wrapText="1"/>
    </xf>
    <xf numFmtId="2" fontId="16" fillId="0" borderId="10" xfId="0" applyFont="1" applyFill="1" applyBorder="1" applyAlignment="1">
      <alignment horizontal="left" vertical="center"/>
    </xf>
    <xf numFmtId="2" fontId="16" fillId="0" borderId="10" xfId="0" applyFont="1" applyFill="1" applyBorder="1" applyAlignment="1">
      <alignment horizontal="left" vertical="center" wrapText="1"/>
    </xf>
    <xf numFmtId="2" fontId="15" fillId="0" borderId="19" xfId="0" applyFont="1" applyFill="1" applyBorder="1" applyAlignment="1">
      <alignment/>
    </xf>
    <xf numFmtId="2" fontId="17" fillId="35" borderId="21" xfId="0" applyNumberFormat="1" applyFont="1" applyFill="1" applyBorder="1" applyAlignment="1">
      <alignment horizontal="center"/>
    </xf>
    <xf numFmtId="2" fontId="16" fillId="0" borderId="21" xfId="0" applyFont="1" applyFill="1" applyBorder="1" applyAlignment="1">
      <alignment horizontal="center" wrapText="1"/>
    </xf>
    <xf numFmtId="2" fontId="15" fillId="0" borderId="21" xfId="0" applyNumberFormat="1" applyFont="1" applyFill="1" applyBorder="1" applyAlignment="1">
      <alignment horizontal="center" vertical="center"/>
    </xf>
    <xf numFmtId="2" fontId="15" fillId="0" borderId="21" xfId="0" applyFont="1" applyFill="1" applyBorder="1" applyAlignment="1">
      <alignment horizontal="center" vertical="center"/>
    </xf>
    <xf numFmtId="2" fontId="17" fillId="35" borderId="22" xfId="0" applyNumberFormat="1" applyFont="1" applyFill="1" applyBorder="1" applyAlignment="1">
      <alignment horizontal="center" vertical="center" wrapText="1"/>
    </xf>
    <xf numFmtId="2" fontId="12" fillId="0" borderId="23" xfId="0" applyFont="1" applyFill="1" applyBorder="1" applyAlignment="1">
      <alignment horizontal="center"/>
    </xf>
    <xf numFmtId="2" fontId="15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 horizontal="center"/>
    </xf>
    <xf numFmtId="2" fontId="16" fillId="0" borderId="0" xfId="0" applyFont="1" applyFill="1" applyBorder="1" applyAlignment="1">
      <alignment horizontal="center" wrapText="1"/>
    </xf>
    <xf numFmtId="2" fontId="15" fillId="0" borderId="0" xfId="0" applyNumberFormat="1" applyFont="1" applyFill="1" applyBorder="1" applyAlignment="1">
      <alignment horizontal="center" vertical="center"/>
    </xf>
    <xf numFmtId="2" fontId="15" fillId="0" borderId="0" xfId="0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 wrapText="1"/>
    </xf>
    <xf numFmtId="2" fontId="16" fillId="0" borderId="11" xfId="0" applyFont="1" applyFill="1" applyBorder="1" applyAlignment="1">
      <alignment horizontal="center"/>
    </xf>
    <xf numFmtId="2" fontId="16" fillId="0" borderId="10" xfId="0" applyFont="1" applyFill="1" applyBorder="1" applyAlignment="1">
      <alignment horizontal="center"/>
    </xf>
    <xf numFmtId="178" fontId="15" fillId="0" borderId="21" xfId="0" applyNumberFormat="1" applyFont="1" applyFill="1" applyBorder="1" applyAlignment="1">
      <alignment horizontal="center"/>
    </xf>
    <xf numFmtId="2" fontId="20" fillId="0" borderId="10" xfId="0" applyFont="1" applyFill="1" applyBorder="1" applyAlignment="1">
      <alignment horizontal="center" wrapText="1"/>
    </xf>
    <xf numFmtId="2" fontId="12" fillId="0" borderId="11" xfId="0" applyFont="1" applyFill="1" applyBorder="1" applyAlignment="1">
      <alignment/>
    </xf>
    <xf numFmtId="2" fontId="23" fillId="0" borderId="0" xfId="0" applyFont="1" applyFill="1" applyBorder="1" applyAlignment="1">
      <alignment horizontal="center"/>
    </xf>
    <xf numFmtId="2" fontId="14" fillId="0" borderId="0" xfId="0" applyFont="1" applyBorder="1" applyAlignment="1">
      <alignment/>
    </xf>
    <xf numFmtId="2" fontId="14" fillId="0" borderId="0" xfId="0" applyFont="1" applyAlignment="1">
      <alignment/>
    </xf>
    <xf numFmtId="0" fontId="23" fillId="0" borderId="0" xfId="61" applyNumberFormat="1" applyFont="1" applyFill="1" applyBorder="1" applyAlignment="1">
      <alignment horizontal="left"/>
    </xf>
    <xf numFmtId="2" fontId="23" fillId="0" borderId="0" xfId="0" applyFont="1" applyFill="1" applyBorder="1" applyAlignment="1">
      <alignment horizontal="left"/>
    </xf>
    <xf numFmtId="1" fontId="23" fillId="0" borderId="0" xfId="0" applyNumberFormat="1" applyFont="1" applyFill="1" applyBorder="1" applyAlignment="1">
      <alignment horizontal="center"/>
    </xf>
    <xf numFmtId="2" fontId="16" fillId="0" borderId="13" xfId="0" applyFont="1" applyFill="1" applyBorder="1" applyAlignment="1">
      <alignment horizontal="justify" vertical="center" wrapText="1"/>
    </xf>
    <xf numFmtId="2" fontId="16" fillId="0" borderId="10" xfId="0" applyFont="1" applyFill="1" applyBorder="1" applyAlignment="1">
      <alignment horizontal="center" vertical="center" wrapText="1"/>
    </xf>
    <xf numFmtId="1" fontId="15" fillId="0" borderId="10" xfId="0" applyNumberFormat="1" applyFont="1" applyFill="1" applyBorder="1" applyAlignment="1" applyProtection="1">
      <alignment horizontal="center"/>
      <protection locked="0"/>
    </xf>
    <xf numFmtId="2" fontId="15" fillId="0" borderId="10" xfId="0" applyNumberFormat="1" applyFont="1" applyFill="1" applyBorder="1" applyAlignment="1" applyProtection="1">
      <alignment/>
      <protection locked="0"/>
    </xf>
    <xf numFmtId="2" fontId="15" fillId="0" borderId="10" xfId="0" applyNumberFormat="1" applyFont="1" applyFill="1" applyBorder="1" applyAlignment="1">
      <alignment horizontal="right"/>
    </xf>
    <xf numFmtId="2" fontId="17" fillId="0" borderId="21" xfId="0" applyFont="1" applyFill="1" applyBorder="1" applyAlignment="1">
      <alignment horizontal="right" vertical="center"/>
    </xf>
    <xf numFmtId="2" fontId="17" fillId="0" borderId="21" xfId="0" applyNumberFormat="1" applyFont="1" applyFill="1" applyBorder="1" applyAlignment="1">
      <alignment horizontal="right" vertical="center"/>
    </xf>
    <xf numFmtId="2" fontId="17" fillId="0" borderId="22" xfId="0" applyNumberFormat="1" applyFont="1" applyFill="1" applyBorder="1" applyAlignment="1">
      <alignment vertical="center"/>
    </xf>
    <xf numFmtId="2" fontId="24" fillId="0" borderId="21" xfId="0" applyNumberFormat="1" applyFont="1" applyFill="1" applyBorder="1" applyAlignment="1">
      <alignment vertical="center"/>
    </xf>
    <xf numFmtId="1" fontId="17" fillId="0" borderId="24" xfId="0" applyNumberFormat="1" applyFont="1" applyFill="1" applyBorder="1" applyAlignment="1">
      <alignment/>
    </xf>
    <xf numFmtId="2" fontId="15" fillId="0" borderId="15" xfId="0" applyNumberFormat="1" applyFont="1" applyFill="1" applyBorder="1" applyAlignment="1" applyProtection="1">
      <alignment horizontal="right"/>
      <protection locked="0"/>
    </xf>
    <xf numFmtId="2" fontId="20" fillId="0" borderId="21" xfId="0" applyFont="1" applyFill="1" applyBorder="1" applyAlignment="1">
      <alignment horizontal="right" vertical="center"/>
    </xf>
    <xf numFmtId="2" fontId="17" fillId="0" borderId="23" xfId="0" applyNumberFormat="1" applyFont="1" applyFill="1" applyBorder="1" applyAlignment="1">
      <alignment/>
    </xf>
    <xf numFmtId="2" fontId="24" fillId="0" borderId="23" xfId="0" applyNumberFormat="1" applyFont="1" applyFill="1" applyBorder="1" applyAlignment="1">
      <alignment/>
    </xf>
    <xf numFmtId="2" fontId="15" fillId="0" borderId="15" xfId="0" applyNumberFormat="1" applyFont="1" applyFill="1" applyBorder="1" applyAlignment="1" applyProtection="1">
      <alignment/>
      <protection locked="0"/>
    </xf>
    <xf numFmtId="2" fontId="15" fillId="0" borderId="13" xfId="0" applyFont="1" applyFill="1" applyBorder="1" applyAlignment="1">
      <alignment horizontal="center"/>
    </xf>
    <xf numFmtId="2" fontId="24" fillId="0" borderId="13" xfId="0" applyNumberFormat="1" applyFont="1" applyFill="1" applyBorder="1" applyAlignment="1">
      <alignment/>
    </xf>
    <xf numFmtId="1" fontId="24" fillId="0" borderId="13" xfId="0" applyNumberFormat="1" applyFont="1" applyFill="1" applyBorder="1" applyAlignment="1">
      <alignment horizontal="right"/>
    </xf>
    <xf numFmtId="1" fontId="24" fillId="0" borderId="22" xfId="0" applyNumberFormat="1" applyFont="1" applyFill="1" applyBorder="1" applyAlignment="1">
      <alignment/>
    </xf>
    <xf numFmtId="196" fontId="15" fillId="0" borderId="20" xfId="0" applyNumberFormat="1" applyFont="1" applyFill="1" applyBorder="1" applyAlignment="1" applyProtection="1">
      <alignment horizontal="right"/>
      <protection locked="0"/>
    </xf>
    <xf numFmtId="2" fontId="17" fillId="35" borderId="15" xfId="0" applyNumberFormat="1" applyFont="1" applyFill="1" applyBorder="1" applyAlignment="1">
      <alignment horizontal="right"/>
    </xf>
    <xf numFmtId="170" fontId="10" fillId="0" borderId="25" xfId="61" applyNumberFormat="1" applyFont="1" applyFill="1" applyBorder="1" applyAlignment="1">
      <alignment horizontal="right"/>
    </xf>
    <xf numFmtId="170" fontId="10" fillId="0" borderId="26" xfId="61" applyNumberFormat="1" applyFont="1" applyFill="1" applyBorder="1" applyAlignment="1">
      <alignment horizontal="right"/>
    </xf>
    <xf numFmtId="170" fontId="10" fillId="36" borderId="27" xfId="61" applyNumberFormat="1" applyFont="1" applyFill="1" applyBorder="1" applyAlignment="1">
      <alignment horizontal="right"/>
    </xf>
    <xf numFmtId="2" fontId="0" fillId="0" borderId="0" xfId="0" applyFont="1" applyAlignment="1">
      <alignment/>
    </xf>
    <xf numFmtId="2" fontId="11" fillId="33" borderId="28" xfId="0" applyNumberFormat="1" applyFont="1" applyFill="1" applyBorder="1" applyAlignment="1">
      <alignment horizontal="right"/>
    </xf>
    <xf numFmtId="1" fontId="10" fillId="34" borderId="10" xfId="0" applyNumberFormat="1" applyFont="1" applyFill="1" applyBorder="1" applyAlignment="1" applyProtection="1">
      <alignment horizontal="left"/>
      <protection locked="0"/>
    </xf>
    <xf numFmtId="174" fontId="13" fillId="0" borderId="0" xfId="61" applyFont="1" applyAlignment="1">
      <alignment/>
    </xf>
    <xf numFmtId="170" fontId="10" fillId="0" borderId="29" xfId="61" applyNumberFormat="1" applyFont="1" applyFill="1" applyBorder="1" applyAlignment="1">
      <alignment horizontal="right"/>
    </xf>
    <xf numFmtId="176" fontId="13" fillId="0" borderId="0" xfId="0" applyNumberFormat="1" applyFont="1" applyAlignment="1">
      <alignment/>
    </xf>
    <xf numFmtId="169" fontId="15" fillId="34" borderId="20" xfId="61" applyNumberFormat="1" applyFont="1" applyFill="1" applyBorder="1" applyAlignment="1" applyProtection="1">
      <alignment horizontal="right"/>
      <protection locked="0"/>
    </xf>
    <xf numFmtId="169" fontId="15" fillId="0" borderId="10" xfId="61" applyNumberFormat="1" applyFont="1" applyFill="1" applyBorder="1" applyAlignment="1">
      <alignment horizontal="right"/>
    </xf>
    <xf numFmtId="2" fontId="13" fillId="0" borderId="19" xfId="0" applyFont="1" applyBorder="1" applyAlignment="1">
      <alignment/>
    </xf>
    <xf numFmtId="2" fontId="12" fillId="0" borderId="29" xfId="0" applyFont="1" applyFill="1" applyBorder="1" applyAlignment="1">
      <alignment horizontal="center"/>
    </xf>
    <xf numFmtId="2" fontId="12" fillId="37" borderId="11" xfId="0" applyFont="1" applyFill="1" applyBorder="1" applyAlignment="1">
      <alignment/>
    </xf>
    <xf numFmtId="2" fontId="12" fillId="37" borderId="11" xfId="0" applyFont="1" applyFill="1" applyBorder="1" applyAlignment="1">
      <alignment/>
    </xf>
    <xf numFmtId="214" fontId="15" fillId="0" borderId="10" xfId="0" applyNumberFormat="1" applyFont="1" applyFill="1" applyBorder="1" applyAlignment="1">
      <alignment horizontal="center" vertical="center"/>
    </xf>
    <xf numFmtId="214" fontId="15" fillId="37" borderId="10" xfId="0" applyNumberFormat="1" applyFont="1" applyFill="1" applyBorder="1" applyAlignment="1">
      <alignment horizontal="center" vertical="center"/>
    </xf>
    <xf numFmtId="216" fontId="15" fillId="0" borderId="15" xfId="0" applyNumberFormat="1" applyFont="1" applyFill="1" applyBorder="1" applyAlignment="1">
      <alignment horizontal="right" vertical="center"/>
    </xf>
    <xf numFmtId="214" fontId="15" fillId="37" borderId="15" xfId="0" applyNumberFormat="1" applyFont="1" applyFill="1" applyBorder="1" applyAlignment="1">
      <alignment horizontal="right"/>
    </xf>
    <xf numFmtId="2" fontId="17" fillId="38" borderId="30" xfId="0" applyFont="1" applyFill="1" applyBorder="1" applyAlignment="1" applyProtection="1">
      <alignment horizontal="center" vertical="center"/>
      <protection/>
    </xf>
    <xf numFmtId="196" fontId="15" fillId="38" borderId="30" xfId="0" applyNumberFormat="1" applyFont="1" applyFill="1" applyBorder="1" applyAlignment="1" applyProtection="1">
      <alignment horizontal="center" vertical="center"/>
      <protection/>
    </xf>
    <xf numFmtId="214" fontId="15" fillId="38" borderId="18" xfId="0" applyNumberFormat="1" applyFont="1" applyFill="1" applyBorder="1" applyAlignment="1" applyProtection="1">
      <alignment horizontal="right"/>
      <protection/>
    </xf>
    <xf numFmtId="214" fontId="15" fillId="38" borderId="10" xfId="0" applyNumberFormat="1" applyFont="1" applyFill="1" applyBorder="1" applyAlignment="1">
      <alignment horizontal="center" vertical="center"/>
    </xf>
    <xf numFmtId="214" fontId="15" fillId="38" borderId="15" xfId="0" applyNumberFormat="1" applyFont="1" applyFill="1" applyBorder="1" applyAlignment="1">
      <alignment horizontal="right"/>
    </xf>
    <xf numFmtId="214" fontId="12" fillId="0" borderId="10" xfId="0" applyNumberFormat="1" applyFont="1" applyFill="1" applyBorder="1" applyAlignment="1">
      <alignment horizontal="right"/>
    </xf>
    <xf numFmtId="2" fontId="12" fillId="0" borderId="31" xfId="0" applyFont="1" applyFill="1" applyBorder="1" applyAlignment="1">
      <alignment vertical="top" wrapText="1"/>
    </xf>
    <xf numFmtId="2" fontId="17" fillId="7" borderId="10" xfId="0" applyFont="1" applyFill="1" applyBorder="1" applyAlignment="1" applyProtection="1">
      <alignment horizontal="center" vertical="center"/>
      <protection locked="0"/>
    </xf>
    <xf numFmtId="214" fontId="63" fillId="0" borderId="10" xfId="0" applyNumberFormat="1" applyFont="1" applyFill="1" applyBorder="1" applyAlignment="1">
      <alignment horizontal="center" vertical="center"/>
    </xf>
    <xf numFmtId="216" fontId="63" fillId="0" borderId="15" xfId="0" applyNumberFormat="1" applyFont="1" applyFill="1" applyBorder="1" applyAlignment="1">
      <alignment horizontal="right" vertical="center"/>
    </xf>
    <xf numFmtId="214" fontId="12" fillId="37" borderId="10" xfId="0" applyNumberFormat="1" applyFont="1" applyFill="1" applyBorder="1" applyAlignment="1">
      <alignment horizontal="center"/>
    </xf>
    <xf numFmtId="2" fontId="13" fillId="0" borderId="32" xfId="0" applyFont="1" applyBorder="1" applyAlignment="1">
      <alignment/>
    </xf>
    <xf numFmtId="2" fontId="13" fillId="0" borderId="33" xfId="0" applyFont="1" applyBorder="1" applyAlignment="1">
      <alignment/>
    </xf>
    <xf numFmtId="211" fontId="15" fillId="37" borderId="10" xfId="0" applyNumberFormat="1" applyFont="1" applyFill="1" applyBorder="1" applyAlignment="1">
      <alignment horizontal="center" vertical="center"/>
    </xf>
    <xf numFmtId="211" fontId="12" fillId="37" borderId="13" xfId="0" applyNumberFormat="1" applyFont="1" applyFill="1" applyBorder="1" applyAlignment="1">
      <alignment horizontal="center"/>
    </xf>
    <xf numFmtId="2" fontId="12" fillId="0" borderId="32" xfId="0" applyFont="1" applyFill="1" applyBorder="1" applyAlignment="1">
      <alignment horizontal="right" vertical="center" wrapText="1"/>
    </xf>
    <xf numFmtId="2" fontId="12" fillId="0" borderId="33" xfId="0" applyFont="1" applyFill="1" applyBorder="1" applyAlignment="1">
      <alignment horizontal="right" vertical="center" wrapText="1"/>
    </xf>
    <xf numFmtId="2" fontId="12" fillId="0" borderId="30" xfId="0" applyFont="1" applyFill="1" applyBorder="1" applyAlignment="1">
      <alignment horizontal="right" vertical="center" wrapText="1"/>
    </xf>
    <xf numFmtId="207" fontId="11" fillId="0" borderId="30" xfId="61" applyNumberFormat="1" applyFont="1" applyFill="1" applyBorder="1" applyAlignment="1">
      <alignment horizontal="right"/>
    </xf>
    <xf numFmtId="207" fontId="11" fillId="0" borderId="18" xfId="61" applyNumberFormat="1" applyFont="1" applyFill="1" applyBorder="1" applyAlignment="1">
      <alignment horizontal="right"/>
    </xf>
    <xf numFmtId="2" fontId="12" fillId="0" borderId="31" xfId="0" applyFont="1" applyFill="1" applyBorder="1" applyAlignment="1">
      <alignment/>
    </xf>
    <xf numFmtId="2" fontId="12" fillId="0" borderId="31" xfId="0" applyFont="1" applyFill="1" applyBorder="1" applyAlignment="1">
      <alignment horizontal="left" vertical="top" wrapText="1"/>
    </xf>
    <xf numFmtId="2" fontId="12" fillId="0" borderId="30" xfId="0" applyFont="1" applyFill="1" applyBorder="1" applyAlignment="1">
      <alignment horizontal="left" vertical="top" wrapText="1"/>
    </xf>
    <xf numFmtId="2" fontId="17" fillId="0" borderId="30" xfId="0" applyFont="1" applyFill="1" applyBorder="1" applyAlignment="1" applyProtection="1">
      <alignment horizontal="center" vertical="center"/>
      <protection locked="0"/>
    </xf>
    <xf numFmtId="214" fontId="15" fillId="0" borderId="30" xfId="0" applyNumberFormat="1" applyFont="1" applyFill="1" applyBorder="1" applyAlignment="1">
      <alignment horizontal="center" vertical="center"/>
    </xf>
    <xf numFmtId="214" fontId="15" fillId="0" borderId="18" xfId="0" applyNumberFormat="1" applyFont="1" applyFill="1" applyBorder="1" applyAlignment="1">
      <alignment horizontal="right"/>
    </xf>
    <xf numFmtId="2" fontId="11" fillId="0" borderId="10" xfId="0" applyFont="1" applyFill="1" applyBorder="1" applyAlignment="1">
      <alignment horizontal="center" vertical="top" wrapText="1"/>
    </xf>
    <xf numFmtId="2" fontId="12" fillId="37" borderId="30" xfId="0" applyFont="1" applyFill="1" applyBorder="1" applyAlignment="1">
      <alignment horizontal="right" vertical="center" wrapText="1"/>
    </xf>
    <xf numFmtId="207" fontId="11" fillId="37" borderId="30" xfId="61" applyNumberFormat="1" applyFont="1" applyFill="1" applyBorder="1" applyAlignment="1">
      <alignment horizontal="right"/>
    </xf>
    <xf numFmtId="207" fontId="11" fillId="37" borderId="18" xfId="61" applyNumberFormat="1" applyFont="1" applyFill="1" applyBorder="1" applyAlignment="1">
      <alignment horizontal="right"/>
    </xf>
    <xf numFmtId="2" fontId="12" fillId="37" borderId="32" xfId="0" applyFont="1" applyFill="1" applyBorder="1" applyAlignment="1">
      <alignment horizontal="right" vertical="center" wrapText="1"/>
    </xf>
    <xf numFmtId="2" fontId="12" fillId="37" borderId="33" xfId="0" applyFont="1" applyFill="1" applyBorder="1" applyAlignment="1">
      <alignment horizontal="right" vertical="center" wrapText="1"/>
    </xf>
    <xf numFmtId="2" fontId="12" fillId="0" borderId="10" xfId="0" applyFont="1" applyFill="1" applyBorder="1" applyAlignment="1">
      <alignment horizontal="left"/>
    </xf>
    <xf numFmtId="2" fontId="12" fillId="0" borderId="11" xfId="0" applyFont="1" applyFill="1" applyBorder="1" applyAlignment="1">
      <alignment horizontal="left"/>
    </xf>
    <xf numFmtId="2" fontId="11" fillId="37" borderId="31" xfId="0" applyFont="1" applyFill="1" applyBorder="1" applyAlignment="1">
      <alignment horizontal="left" vertical="center"/>
    </xf>
    <xf numFmtId="2" fontId="11" fillId="37" borderId="30" xfId="0" applyFont="1" applyFill="1" applyBorder="1" applyAlignment="1">
      <alignment horizontal="left" vertical="center"/>
    </xf>
    <xf numFmtId="2" fontId="11" fillId="37" borderId="18" xfId="0" applyFont="1" applyFill="1" applyBorder="1" applyAlignment="1">
      <alignment horizontal="left" vertical="center"/>
    </xf>
    <xf numFmtId="196" fontId="11" fillId="37" borderId="13" xfId="0" applyNumberFormat="1" applyFont="1" applyFill="1" applyBorder="1" applyAlignment="1">
      <alignment horizontal="center" vertical="center" wrapText="1"/>
    </xf>
    <xf numFmtId="196" fontId="11" fillId="37" borderId="30" xfId="0" applyNumberFormat="1" applyFont="1" applyFill="1" applyBorder="1" applyAlignment="1">
      <alignment horizontal="center" vertical="center" wrapText="1"/>
    </xf>
    <xf numFmtId="196" fontId="11" fillId="37" borderId="18" xfId="0" applyNumberFormat="1" applyFont="1" applyFill="1" applyBorder="1" applyAlignment="1">
      <alignment horizontal="center" vertical="center" wrapText="1"/>
    </xf>
    <xf numFmtId="207" fontId="64" fillId="0" borderId="30" xfId="61" applyNumberFormat="1" applyFont="1" applyFill="1" applyBorder="1" applyAlignment="1">
      <alignment horizontal="right"/>
    </xf>
    <xf numFmtId="207" fontId="64" fillId="0" borderId="18" xfId="61" applyNumberFormat="1" applyFont="1" applyFill="1" applyBorder="1" applyAlignment="1">
      <alignment horizontal="right"/>
    </xf>
    <xf numFmtId="2" fontId="12" fillId="0" borderId="31" xfId="0" applyFont="1" applyFill="1" applyBorder="1" applyAlignment="1">
      <alignment horizontal="right" vertical="center" wrapText="1"/>
    </xf>
    <xf numFmtId="2" fontId="12" fillId="0" borderId="30" xfId="0" applyFont="1" applyFill="1" applyBorder="1" applyAlignment="1">
      <alignment horizontal="right" vertical="center" wrapText="1"/>
    </xf>
    <xf numFmtId="2" fontId="12" fillId="37" borderId="31" xfId="0" applyFont="1" applyFill="1" applyBorder="1" applyAlignment="1">
      <alignment horizontal="center" vertical="center" wrapText="1"/>
    </xf>
    <xf numFmtId="2" fontId="12" fillId="37" borderId="30" xfId="0" applyFont="1" applyFill="1" applyBorder="1" applyAlignment="1">
      <alignment horizontal="center" vertical="center" wrapText="1"/>
    </xf>
    <xf numFmtId="2" fontId="12" fillId="37" borderId="18" xfId="0" applyFont="1" applyFill="1" applyBorder="1" applyAlignment="1">
      <alignment horizontal="center" vertical="center" wrapText="1"/>
    </xf>
    <xf numFmtId="2" fontId="7" fillId="0" borderId="0" xfId="0" applyFont="1" applyFill="1" applyBorder="1" applyAlignment="1">
      <alignment horizontal="center"/>
    </xf>
    <xf numFmtId="9" fontId="7" fillId="0" borderId="0" xfId="0" applyNumberFormat="1" applyFont="1" applyFill="1" applyBorder="1" applyAlignment="1">
      <alignment horizontal="center"/>
    </xf>
    <xf numFmtId="2" fontId="11" fillId="37" borderId="31" xfId="0" applyFont="1" applyFill="1" applyBorder="1" applyAlignment="1">
      <alignment horizontal="center" vertical="center" wrapText="1"/>
    </xf>
    <xf numFmtId="2" fontId="11" fillId="37" borderId="30" xfId="0" applyFont="1" applyFill="1" applyBorder="1" applyAlignment="1">
      <alignment horizontal="center" vertical="center" wrapText="1"/>
    </xf>
    <xf numFmtId="2" fontId="11" fillId="37" borderId="34" xfId="0" applyFont="1" applyFill="1" applyBorder="1" applyAlignment="1">
      <alignment horizontal="center" vertical="center" wrapText="1"/>
    </xf>
    <xf numFmtId="2" fontId="12" fillId="37" borderId="13" xfId="0" applyFont="1" applyFill="1" applyBorder="1" applyAlignment="1" applyProtection="1">
      <alignment horizontal="right" vertical="center" wrapText="1"/>
      <protection locked="0"/>
    </xf>
    <xf numFmtId="2" fontId="12" fillId="37" borderId="34" xfId="0" applyFont="1" applyFill="1" applyBorder="1" applyAlignment="1" applyProtection="1">
      <alignment horizontal="right" vertical="center" wrapText="1"/>
      <protection locked="0"/>
    </xf>
    <xf numFmtId="207" fontId="11" fillId="37" borderId="13" xfId="61" applyNumberFormat="1" applyFont="1" applyFill="1" applyBorder="1" applyAlignment="1">
      <alignment horizontal="center"/>
    </xf>
    <xf numFmtId="207" fontId="11" fillId="37" borderId="30" xfId="61" applyNumberFormat="1" applyFont="1" applyFill="1" applyBorder="1" applyAlignment="1">
      <alignment horizontal="center"/>
    </xf>
    <xf numFmtId="207" fontId="11" fillId="37" borderId="18" xfId="61" applyNumberFormat="1" applyFont="1" applyFill="1" applyBorder="1" applyAlignment="1">
      <alignment horizontal="center"/>
    </xf>
    <xf numFmtId="2" fontId="23" fillId="0" borderId="0" xfId="0" applyFont="1" applyFill="1" applyBorder="1" applyAlignment="1">
      <alignment horizontal="center"/>
    </xf>
    <xf numFmtId="9" fontId="23" fillId="0" borderId="0" xfId="0" applyNumberFormat="1" applyFont="1" applyFill="1" applyBorder="1" applyAlignment="1">
      <alignment horizontal="center"/>
    </xf>
    <xf numFmtId="2" fontId="22" fillId="0" borderId="0" xfId="0" applyFont="1" applyFill="1" applyBorder="1" applyAlignment="1">
      <alignment horizontal="center"/>
    </xf>
    <xf numFmtId="176" fontId="12" fillId="37" borderId="13" xfId="0" applyNumberFormat="1" applyFont="1" applyFill="1" applyBorder="1" applyAlignment="1" applyProtection="1">
      <alignment horizontal="right" vertical="center"/>
      <protection locked="0"/>
    </xf>
    <xf numFmtId="176" fontId="12" fillId="37" borderId="34" xfId="0" applyNumberFormat="1" applyFont="1" applyFill="1" applyBorder="1" applyAlignment="1" applyProtection="1">
      <alignment horizontal="right" vertical="center"/>
      <protection locked="0"/>
    </xf>
    <xf numFmtId="2" fontId="17" fillId="37" borderId="31" xfId="0" applyFont="1" applyFill="1" applyBorder="1" applyAlignment="1">
      <alignment horizontal="center" vertical="center"/>
    </xf>
    <xf numFmtId="2" fontId="11" fillId="37" borderId="30" xfId="0" applyFont="1" applyFill="1" applyBorder="1" applyAlignment="1">
      <alignment horizontal="center" vertical="center"/>
    </xf>
    <xf numFmtId="2" fontId="11" fillId="37" borderId="34" xfId="0" applyFont="1" applyFill="1" applyBorder="1" applyAlignment="1">
      <alignment horizontal="center" vertical="center"/>
    </xf>
    <xf numFmtId="196" fontId="12" fillId="37" borderId="16" xfId="0" applyNumberFormat="1" applyFont="1" applyFill="1" applyBorder="1" applyAlignment="1">
      <alignment horizontal="center"/>
    </xf>
    <xf numFmtId="196" fontId="12" fillId="37" borderId="33" xfId="0" applyNumberFormat="1" applyFont="1" applyFill="1" applyBorder="1" applyAlignment="1">
      <alignment horizontal="center"/>
    </xf>
    <xf numFmtId="196" fontId="12" fillId="37" borderId="17" xfId="0" applyNumberFormat="1" applyFont="1" applyFill="1" applyBorder="1" applyAlignment="1">
      <alignment horizontal="center"/>
    </xf>
    <xf numFmtId="2" fontId="15" fillId="37" borderId="31" xfId="0" applyFont="1" applyFill="1" applyBorder="1" applyAlignment="1">
      <alignment horizontal="center" vertical="center"/>
    </xf>
    <xf numFmtId="2" fontId="12" fillId="37" borderId="30" xfId="0" applyFont="1" applyFill="1" applyBorder="1" applyAlignment="1">
      <alignment horizontal="center" vertical="center"/>
    </xf>
    <xf numFmtId="2" fontId="12" fillId="37" borderId="34" xfId="0" applyFont="1" applyFill="1" applyBorder="1" applyAlignment="1">
      <alignment horizontal="center" vertical="center"/>
    </xf>
    <xf numFmtId="207" fontId="11" fillId="37" borderId="13" xfId="61" applyNumberFormat="1" applyFont="1" applyFill="1" applyBorder="1" applyAlignment="1">
      <alignment horizontal="right"/>
    </xf>
    <xf numFmtId="207" fontId="11" fillId="37" borderId="30" xfId="61" applyNumberFormat="1" applyFont="1" applyFill="1" applyBorder="1" applyAlignment="1">
      <alignment horizontal="right"/>
    </xf>
    <xf numFmtId="207" fontId="11" fillId="37" borderId="18" xfId="61" applyNumberFormat="1" applyFont="1" applyFill="1" applyBorder="1" applyAlignment="1">
      <alignment horizontal="right"/>
    </xf>
    <xf numFmtId="196" fontId="12" fillId="37" borderId="30" xfId="0" applyNumberFormat="1" applyFont="1" applyFill="1" applyBorder="1" applyAlignment="1">
      <alignment horizontal="center"/>
    </xf>
    <xf numFmtId="196" fontId="12" fillId="37" borderId="18" xfId="0" applyNumberFormat="1" applyFont="1" applyFill="1" applyBorder="1" applyAlignment="1">
      <alignment horizontal="center"/>
    </xf>
    <xf numFmtId="2" fontId="12" fillId="0" borderId="10" xfId="0" applyFont="1" applyFill="1" applyBorder="1" applyAlignment="1">
      <alignment horizontal="center"/>
    </xf>
    <xf numFmtId="2" fontId="12" fillId="0" borderId="13" xfId="0" applyFont="1" applyFill="1" applyBorder="1" applyAlignment="1">
      <alignment horizontal="center"/>
    </xf>
    <xf numFmtId="2" fontId="10" fillId="0" borderId="35" xfId="0" applyFont="1" applyFill="1" applyBorder="1" applyAlignment="1">
      <alignment horizontal="center"/>
    </xf>
    <xf numFmtId="2" fontId="10" fillId="0" borderId="20" xfId="0" applyFont="1" applyFill="1" applyBorder="1" applyAlignment="1">
      <alignment horizontal="center"/>
    </xf>
    <xf numFmtId="2" fontId="10" fillId="0" borderId="36" xfId="0" applyFont="1" applyFill="1" applyBorder="1" applyAlignment="1">
      <alignment horizontal="center"/>
    </xf>
    <xf numFmtId="2" fontId="12" fillId="0" borderId="11" xfId="0" applyFont="1" applyFill="1" applyBorder="1" applyAlignment="1">
      <alignment horizontal="center"/>
    </xf>
    <xf numFmtId="2" fontId="10" fillId="0" borderId="37" xfId="0" applyFont="1" applyFill="1" applyBorder="1" applyAlignment="1">
      <alignment horizontal="left" wrapText="1"/>
    </xf>
    <xf numFmtId="2" fontId="10" fillId="0" borderId="38" xfId="0" applyFont="1" applyFill="1" applyBorder="1" applyAlignment="1">
      <alignment horizontal="left" wrapText="1"/>
    </xf>
    <xf numFmtId="2" fontId="10" fillId="0" borderId="39" xfId="0" applyFont="1" applyFill="1" applyBorder="1" applyAlignment="1">
      <alignment horizontal="left" wrapText="1"/>
    </xf>
    <xf numFmtId="2" fontId="10" fillId="36" borderId="13" xfId="0" applyFont="1" applyFill="1" applyBorder="1" applyAlignment="1">
      <alignment horizontal="center" vertical="justify"/>
    </xf>
    <xf numFmtId="2" fontId="10" fillId="36" borderId="30" xfId="0" applyFont="1" applyFill="1" applyBorder="1" applyAlignment="1">
      <alignment horizontal="center" vertical="justify"/>
    </xf>
    <xf numFmtId="2" fontId="10" fillId="36" borderId="18" xfId="0" applyFont="1" applyFill="1" applyBorder="1" applyAlignment="1">
      <alignment horizontal="center" vertical="justify"/>
    </xf>
    <xf numFmtId="207" fontId="12" fillId="0" borderId="22" xfId="0" applyNumberFormat="1" applyFont="1" applyFill="1" applyBorder="1" applyAlignment="1">
      <alignment horizontal="right"/>
    </xf>
    <xf numFmtId="207" fontId="12" fillId="0" borderId="40" xfId="0" applyNumberFormat="1" applyFont="1" applyFill="1" applyBorder="1" applyAlignment="1">
      <alignment horizontal="right"/>
    </xf>
    <xf numFmtId="207" fontId="65" fillId="36" borderId="27" xfId="60" applyNumberFormat="1" applyFont="1" applyFill="1" applyBorder="1" applyAlignment="1">
      <alignment horizontal="right"/>
    </xf>
    <xf numFmtId="207" fontId="65" fillId="36" borderId="24" xfId="60" applyNumberFormat="1" applyFont="1" applyFill="1" applyBorder="1" applyAlignment="1">
      <alignment horizontal="right"/>
    </xf>
    <xf numFmtId="196" fontId="12" fillId="0" borderId="0" xfId="0" applyNumberFormat="1" applyFont="1" applyFill="1" applyBorder="1" applyAlignment="1">
      <alignment horizontal="center"/>
    </xf>
    <xf numFmtId="2" fontId="13" fillId="0" borderId="0" xfId="0" applyFont="1" applyFill="1" applyBorder="1" applyAlignment="1">
      <alignment horizontal="center"/>
    </xf>
    <xf numFmtId="2" fontId="12" fillId="0" borderId="35" xfId="0" applyFont="1" applyFill="1" applyBorder="1" applyAlignment="1">
      <alignment horizontal="left"/>
    </xf>
    <xf numFmtId="2" fontId="12" fillId="0" borderId="20" xfId="0" applyFont="1" applyFill="1" applyBorder="1" applyAlignment="1">
      <alignment horizontal="left"/>
    </xf>
    <xf numFmtId="207" fontId="11" fillId="0" borderId="41" xfId="61" applyNumberFormat="1" applyFont="1" applyFill="1" applyBorder="1" applyAlignment="1">
      <alignment horizontal="right"/>
    </xf>
    <xf numFmtId="207" fontId="25" fillId="0" borderId="42" xfId="61" applyNumberFormat="1" applyFont="1" applyBorder="1" applyAlignment="1">
      <alignment/>
    </xf>
    <xf numFmtId="2" fontId="12" fillId="0" borderId="19" xfId="0" applyFont="1" applyFill="1" applyBorder="1" applyAlignment="1">
      <alignment horizontal="left"/>
    </xf>
    <xf numFmtId="2" fontId="12" fillId="0" borderId="21" xfId="0" applyFont="1" applyFill="1" applyBorder="1" applyAlignment="1">
      <alignment horizontal="left"/>
    </xf>
    <xf numFmtId="41" fontId="11" fillId="0" borderId="43" xfId="45" applyFont="1" applyFill="1" applyBorder="1" applyAlignment="1">
      <alignment horizontal="center"/>
    </xf>
    <xf numFmtId="41" fontId="11" fillId="0" borderId="44" xfId="45" applyFont="1" applyFill="1" applyBorder="1" applyAlignment="1">
      <alignment horizontal="center"/>
    </xf>
    <xf numFmtId="41" fontId="11" fillId="0" borderId="28" xfId="45" applyFont="1" applyFill="1" applyBorder="1" applyAlignment="1">
      <alignment horizontal="center"/>
    </xf>
    <xf numFmtId="2" fontId="17" fillId="0" borderId="35" xfId="0" applyFont="1" applyFill="1" applyBorder="1" applyAlignment="1">
      <alignment horizontal="center" vertical="top" wrapText="1"/>
    </xf>
    <xf numFmtId="2" fontId="17" fillId="0" borderId="20" xfId="0" applyFont="1" applyFill="1" applyBorder="1" applyAlignment="1">
      <alignment horizontal="center" vertical="top" wrapText="1"/>
    </xf>
    <xf numFmtId="2" fontId="17" fillId="0" borderId="45" xfId="0" applyFont="1" applyFill="1" applyBorder="1" applyAlignment="1">
      <alignment horizontal="center" vertical="top" wrapText="1"/>
    </xf>
    <xf numFmtId="2" fontId="17" fillId="0" borderId="11" xfId="0" applyFont="1" applyFill="1" applyBorder="1" applyAlignment="1">
      <alignment horizontal="center" vertical="top" wrapText="1"/>
    </xf>
    <xf numFmtId="2" fontId="17" fillId="0" borderId="10" xfId="0" applyFont="1" applyFill="1" applyBorder="1" applyAlignment="1">
      <alignment horizontal="center" vertical="top" wrapText="1"/>
    </xf>
    <xf numFmtId="2" fontId="17" fillId="0" borderId="13" xfId="0" applyFont="1" applyFill="1" applyBorder="1" applyAlignment="1">
      <alignment horizontal="center" vertical="top" wrapText="1"/>
    </xf>
    <xf numFmtId="2" fontId="11" fillId="0" borderId="46" xfId="0" applyFont="1" applyFill="1" applyBorder="1" applyAlignment="1">
      <alignment horizontal="right"/>
    </xf>
    <xf numFmtId="2" fontId="11" fillId="0" borderId="40" xfId="0" applyFont="1" applyFill="1" applyBorder="1" applyAlignment="1">
      <alignment horizontal="right"/>
    </xf>
    <xf numFmtId="2" fontId="20" fillId="0" borderId="35" xfId="0" applyFont="1" applyFill="1" applyBorder="1" applyAlignment="1">
      <alignment vertical="top" wrapText="1"/>
    </xf>
    <xf numFmtId="2" fontId="17" fillId="0" borderId="20" xfId="0" applyFont="1" applyFill="1" applyBorder="1" applyAlignment="1">
      <alignment vertical="top" wrapText="1"/>
    </xf>
    <xf numFmtId="2" fontId="17" fillId="0" borderId="36" xfId="0" applyFont="1" applyFill="1" applyBorder="1" applyAlignment="1">
      <alignment vertical="top" wrapText="1"/>
    </xf>
    <xf numFmtId="2" fontId="17" fillId="0" borderId="11" xfId="0" applyFont="1" applyFill="1" applyBorder="1" applyAlignment="1">
      <alignment vertical="top" wrapText="1"/>
    </xf>
    <xf numFmtId="2" fontId="17" fillId="0" borderId="10" xfId="0" applyFont="1" applyFill="1" applyBorder="1" applyAlignment="1">
      <alignment vertical="top" wrapText="1"/>
    </xf>
    <xf numFmtId="2" fontId="17" fillId="0" borderId="15" xfId="0" applyFont="1" applyFill="1" applyBorder="1" applyAlignment="1">
      <alignment vertical="top" wrapText="1"/>
    </xf>
    <xf numFmtId="2" fontId="13" fillId="0" borderId="32" xfId="0" applyFont="1" applyFill="1" applyBorder="1" applyAlignment="1">
      <alignment horizontal="center"/>
    </xf>
    <xf numFmtId="2" fontId="13" fillId="0" borderId="31" xfId="0" applyFont="1" applyFill="1" applyBorder="1" applyAlignment="1">
      <alignment horizontal="center"/>
    </xf>
    <xf numFmtId="2" fontId="13" fillId="0" borderId="46" xfId="0" applyFont="1" applyFill="1" applyBorder="1" applyAlignment="1">
      <alignment horizontal="center"/>
    </xf>
    <xf numFmtId="2" fontId="16" fillId="0" borderId="11" xfId="0" applyFont="1" applyFill="1" applyBorder="1" applyAlignment="1">
      <alignment vertical="top" wrapText="1"/>
    </xf>
    <xf numFmtId="2" fontId="16" fillId="0" borderId="10" xfId="0" applyFont="1" applyFill="1" applyBorder="1" applyAlignment="1">
      <alignment vertical="top" wrapText="1"/>
    </xf>
    <xf numFmtId="2" fontId="13" fillId="0" borderId="0" xfId="0" applyFont="1" applyAlignment="1">
      <alignment/>
    </xf>
    <xf numFmtId="2" fontId="13" fillId="0" borderId="12" xfId="0" applyFont="1" applyBorder="1" applyAlignment="1">
      <alignment/>
    </xf>
    <xf numFmtId="2" fontId="12" fillId="0" borderId="0" xfId="0" applyFont="1" applyFill="1" applyBorder="1" applyAlignment="1">
      <alignment horizontal="center"/>
    </xf>
    <xf numFmtId="2" fontId="20" fillId="0" borderId="31" xfId="0" applyFont="1" applyFill="1" applyBorder="1" applyAlignment="1">
      <alignment horizontal="right"/>
    </xf>
    <xf numFmtId="2" fontId="20" fillId="0" borderId="30" xfId="0" applyFont="1" applyFill="1" applyBorder="1" applyAlignment="1">
      <alignment horizontal="right"/>
    </xf>
    <xf numFmtId="2" fontId="20" fillId="0" borderId="34" xfId="0" applyFont="1" applyFill="1" applyBorder="1" applyAlignment="1">
      <alignment horizontal="right"/>
    </xf>
    <xf numFmtId="2" fontId="13" fillId="0" borderId="47" xfId="0" applyFont="1" applyFill="1" applyBorder="1" applyAlignment="1">
      <alignment horizontal="center"/>
    </xf>
    <xf numFmtId="2" fontId="13" fillId="0" borderId="10" xfId="0" applyFont="1" applyFill="1" applyBorder="1" applyAlignment="1">
      <alignment horizontal="center"/>
    </xf>
    <xf numFmtId="2" fontId="13" fillId="0" borderId="13" xfId="0" applyFont="1" applyFill="1" applyBorder="1" applyAlignment="1">
      <alignment horizontal="center"/>
    </xf>
    <xf numFmtId="2" fontId="17" fillId="0" borderId="35" xfId="0" applyFont="1" applyFill="1" applyBorder="1" applyAlignment="1">
      <alignment vertical="top" wrapText="1"/>
    </xf>
    <xf numFmtId="2" fontId="15" fillId="0" borderId="11" xfId="0" applyFont="1" applyFill="1" applyBorder="1" applyAlignment="1">
      <alignment horizontal="center"/>
    </xf>
    <xf numFmtId="2" fontId="15" fillId="0" borderId="10" xfId="0" applyFont="1" applyFill="1" applyBorder="1" applyAlignment="1">
      <alignment horizontal="center"/>
    </xf>
    <xf numFmtId="2" fontId="15" fillId="0" borderId="15" xfId="0" applyNumberFormat="1" applyFont="1" applyFill="1" applyBorder="1" applyAlignment="1" applyProtection="1">
      <alignment horizontal="right"/>
      <protection locked="0"/>
    </xf>
    <xf numFmtId="2" fontId="20" fillId="0" borderId="22" xfId="0" applyFont="1" applyFill="1" applyBorder="1" applyAlignment="1">
      <alignment horizontal="right" vertical="center"/>
    </xf>
    <xf numFmtId="2" fontId="20" fillId="0" borderId="27" xfId="0" applyFont="1" applyFill="1" applyBorder="1" applyAlignment="1">
      <alignment horizontal="right" vertical="center"/>
    </xf>
    <xf numFmtId="2" fontId="15" fillId="0" borderId="21" xfId="0" applyFont="1" applyFill="1" applyBorder="1" applyAlignment="1">
      <alignment vertical="center"/>
    </xf>
    <xf numFmtId="2" fontId="11" fillId="0" borderId="35" xfId="0" applyFont="1" applyFill="1" applyBorder="1" applyAlignment="1">
      <alignment horizontal="center" vertical="top" wrapText="1"/>
    </xf>
    <xf numFmtId="2" fontId="18" fillId="0" borderId="20" xfId="0" applyFont="1" applyFill="1" applyBorder="1" applyAlignment="1">
      <alignment horizontal="center" vertical="top" wrapText="1"/>
    </xf>
    <xf numFmtId="2" fontId="18" fillId="0" borderId="36" xfId="0" applyFont="1" applyFill="1" applyBorder="1" applyAlignment="1">
      <alignment horizontal="center" vertical="top" wrapText="1"/>
    </xf>
    <xf numFmtId="2" fontId="13" fillId="0" borderId="14" xfId="0" applyFont="1" applyFill="1" applyBorder="1" applyAlignment="1">
      <alignment horizontal="center"/>
    </xf>
    <xf numFmtId="2" fontId="11" fillId="0" borderId="43" xfId="0" applyFont="1" applyFill="1" applyBorder="1" applyAlignment="1">
      <alignment horizontal="center" vertical="top" wrapText="1"/>
    </xf>
    <xf numFmtId="2" fontId="11" fillId="0" borderId="44" xfId="0" applyFont="1" applyFill="1" applyBorder="1" applyAlignment="1">
      <alignment horizontal="center" vertical="top" wrapText="1"/>
    </xf>
    <xf numFmtId="2" fontId="15" fillId="0" borderId="48" xfId="0" applyFont="1" applyFill="1" applyBorder="1" applyAlignment="1">
      <alignment horizontal="center"/>
    </xf>
    <xf numFmtId="2" fontId="15" fillId="0" borderId="49" xfId="0" applyFont="1" applyFill="1" applyBorder="1" applyAlignment="1">
      <alignment horizontal="center"/>
    </xf>
    <xf numFmtId="2" fontId="15" fillId="0" borderId="11" xfId="0" applyFont="1" applyFill="1" applyBorder="1" applyAlignment="1">
      <alignment horizontal="left"/>
    </xf>
    <xf numFmtId="2" fontId="15" fillId="0" borderId="10" xfId="0" applyFont="1" applyFill="1" applyBorder="1" applyAlignment="1">
      <alignment horizontal="left"/>
    </xf>
    <xf numFmtId="180" fontId="15" fillId="0" borderId="11" xfId="0" applyNumberFormat="1" applyFont="1" applyFill="1" applyBorder="1" applyAlignment="1">
      <alignment horizontal="left"/>
    </xf>
    <xf numFmtId="180" fontId="15" fillId="0" borderId="10" xfId="0" applyNumberFormat="1" applyFont="1" applyFill="1" applyBorder="1" applyAlignment="1">
      <alignment horizontal="left"/>
    </xf>
    <xf numFmtId="2" fontId="15" fillId="0" borderId="19" xfId="0" applyFont="1" applyFill="1" applyBorder="1" applyAlignment="1">
      <alignment vertical="center"/>
    </xf>
    <xf numFmtId="2" fontId="10" fillId="0" borderId="43" xfId="0" applyFont="1" applyFill="1" applyBorder="1" applyAlignment="1">
      <alignment horizontal="center" vertical="justify"/>
    </xf>
    <xf numFmtId="2" fontId="10" fillId="0" borderId="44" xfId="0" applyFont="1" applyFill="1" applyBorder="1" applyAlignment="1">
      <alignment horizontal="center" vertical="justify"/>
    </xf>
    <xf numFmtId="2" fontId="10" fillId="0" borderId="28" xfId="0" applyFont="1" applyFill="1" applyBorder="1" applyAlignment="1">
      <alignment horizontal="center" vertical="justify"/>
    </xf>
    <xf numFmtId="2" fontId="10" fillId="0" borderId="11" xfId="0" applyFont="1" applyFill="1" applyBorder="1" applyAlignment="1">
      <alignment horizontal="center"/>
    </xf>
    <xf numFmtId="2" fontId="10" fillId="0" borderId="10" xfId="0" applyFont="1" applyFill="1" applyBorder="1" applyAlignment="1">
      <alignment horizontal="center"/>
    </xf>
    <xf numFmtId="2" fontId="10" fillId="0" borderId="13" xfId="0" applyFont="1" applyFill="1" applyBorder="1" applyAlignment="1">
      <alignment horizontal="center"/>
    </xf>
    <xf numFmtId="2" fontId="10" fillId="39" borderId="13" xfId="0" applyFont="1" applyFill="1" applyBorder="1" applyAlignment="1" applyProtection="1">
      <alignment horizontal="center" vertical="center"/>
      <protection/>
    </xf>
    <xf numFmtId="2" fontId="10" fillId="39" borderId="30" xfId="0" applyFont="1" applyFill="1" applyBorder="1" applyAlignment="1" applyProtection="1">
      <alignment horizontal="center" vertical="center"/>
      <protection/>
    </xf>
    <xf numFmtId="2" fontId="10" fillId="39" borderId="18" xfId="0" applyFont="1" applyFill="1" applyBorder="1" applyAlignment="1" applyProtection="1">
      <alignment horizontal="center" vertical="center"/>
      <protection/>
    </xf>
    <xf numFmtId="2" fontId="13" fillId="0" borderId="10" xfId="0" applyFont="1" applyFill="1" applyBorder="1" applyAlignment="1">
      <alignment horizontal="left"/>
    </xf>
    <xf numFmtId="2" fontId="13" fillId="0" borderId="13" xfId="0" applyFont="1" applyFill="1" applyBorder="1" applyAlignment="1">
      <alignment horizontal="left"/>
    </xf>
    <xf numFmtId="2" fontId="11" fillId="0" borderId="31" xfId="0" applyFont="1" applyFill="1" applyBorder="1" applyAlignment="1">
      <alignment horizontal="center"/>
    </xf>
    <xf numFmtId="2" fontId="11" fillId="0" borderId="30" xfId="0" applyFont="1" applyFill="1" applyBorder="1" applyAlignment="1">
      <alignment horizontal="center"/>
    </xf>
    <xf numFmtId="2" fontId="16" fillId="0" borderId="11" xfId="0" applyFont="1" applyFill="1" applyBorder="1" applyAlignment="1">
      <alignment horizontal="center" vertical="center" wrapText="1"/>
    </xf>
    <xf numFmtId="2" fontId="16" fillId="0" borderId="10" xfId="0" applyFont="1" applyFill="1" applyBorder="1" applyAlignment="1">
      <alignment horizontal="center" vertical="center" wrapText="1"/>
    </xf>
    <xf numFmtId="2" fontId="12" fillId="38" borderId="31" xfId="0" applyFont="1" applyFill="1" applyBorder="1" applyAlignment="1" applyProtection="1">
      <alignment horizontal="center" vertical="top" wrapText="1"/>
      <protection/>
    </xf>
    <xf numFmtId="2" fontId="12" fillId="38" borderId="30" xfId="0" applyFont="1" applyFill="1" applyBorder="1" applyAlignment="1" applyProtection="1">
      <alignment horizontal="center" vertical="top" wrapText="1"/>
      <protection/>
    </xf>
    <xf numFmtId="2" fontId="12" fillId="38" borderId="18" xfId="0" applyFont="1" applyFill="1" applyBorder="1" applyAlignment="1" applyProtection="1">
      <alignment horizontal="center" vertical="top" wrapText="1"/>
      <protection/>
    </xf>
    <xf numFmtId="2" fontId="12" fillId="37" borderId="31" xfId="0" applyFont="1" applyFill="1" applyBorder="1" applyAlignment="1">
      <alignment horizontal="left" vertical="top" wrapText="1"/>
    </xf>
    <xf numFmtId="2" fontId="12" fillId="37" borderId="30" xfId="0" applyFont="1" applyFill="1" applyBorder="1" applyAlignment="1">
      <alignment horizontal="left" vertical="top" wrapText="1"/>
    </xf>
    <xf numFmtId="2" fontId="12" fillId="37" borderId="34" xfId="0" applyFont="1" applyFill="1" applyBorder="1" applyAlignment="1">
      <alignment horizontal="left" vertical="top" wrapText="1"/>
    </xf>
    <xf numFmtId="2" fontId="11" fillId="0" borderId="35" xfId="0" applyFont="1" applyFill="1" applyBorder="1" applyAlignment="1">
      <alignment horizontal="center"/>
    </xf>
    <xf numFmtId="2" fontId="11" fillId="0" borderId="20" xfId="0" applyFont="1" applyFill="1" applyBorder="1" applyAlignment="1">
      <alignment horizontal="center"/>
    </xf>
    <xf numFmtId="2" fontId="11" fillId="0" borderId="36" xfId="0" applyFont="1" applyFill="1" applyBorder="1" applyAlignment="1">
      <alignment horizontal="center"/>
    </xf>
    <xf numFmtId="49" fontId="12" fillId="38" borderId="31" xfId="0" applyNumberFormat="1" applyFont="1" applyFill="1" applyBorder="1" applyAlignment="1" applyProtection="1">
      <alignment horizontal="center"/>
      <protection/>
    </xf>
    <xf numFmtId="49" fontId="12" fillId="38" borderId="30" xfId="0" applyNumberFormat="1" applyFont="1" applyFill="1" applyBorder="1" applyAlignment="1" applyProtection="1">
      <alignment horizontal="center"/>
      <protection/>
    </xf>
    <xf numFmtId="2" fontId="11" fillId="0" borderId="11" xfId="0" applyFont="1" applyFill="1" applyBorder="1" applyAlignment="1">
      <alignment horizontal="center"/>
    </xf>
    <xf numFmtId="2" fontId="11" fillId="0" borderId="10" xfId="0" applyFont="1" applyFill="1" applyBorder="1" applyAlignment="1">
      <alignment horizontal="center"/>
    </xf>
    <xf numFmtId="2" fontId="11" fillId="0" borderId="15" xfId="0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left"/>
    </xf>
    <xf numFmtId="49" fontId="12" fillId="0" borderId="10" xfId="0" applyNumberFormat="1" applyFont="1" applyFill="1" applyBorder="1" applyAlignment="1">
      <alignment horizontal="left"/>
    </xf>
    <xf numFmtId="49" fontId="12" fillId="0" borderId="31" xfId="0" applyNumberFormat="1" applyFont="1" applyFill="1" applyBorder="1" applyAlignment="1">
      <alignment horizontal="left" vertical="justify" wrapText="1"/>
    </xf>
    <xf numFmtId="49" fontId="12" fillId="0" borderId="30" xfId="0" applyNumberFormat="1" applyFont="1" applyFill="1" applyBorder="1" applyAlignment="1">
      <alignment horizontal="left" vertical="justify" wrapText="1"/>
    </xf>
    <xf numFmtId="49" fontId="12" fillId="0" borderId="34" xfId="0" applyNumberFormat="1" applyFont="1" applyFill="1" applyBorder="1" applyAlignment="1">
      <alignment horizontal="left" vertical="justify" wrapText="1"/>
    </xf>
    <xf numFmtId="2" fontId="12" fillId="38" borderId="31" xfId="0" applyFont="1" applyFill="1" applyBorder="1" applyAlignment="1">
      <alignment horizontal="left" vertical="top" wrapText="1"/>
    </xf>
    <xf numFmtId="2" fontId="12" fillId="38" borderId="30" xfId="0" applyFont="1" applyFill="1" applyBorder="1" applyAlignment="1">
      <alignment horizontal="left" vertical="top" wrapText="1"/>
    </xf>
    <xf numFmtId="2" fontId="12" fillId="38" borderId="34" xfId="0" applyFont="1" applyFill="1" applyBorder="1" applyAlignment="1">
      <alignment horizontal="left" vertical="top" wrapText="1"/>
    </xf>
    <xf numFmtId="176" fontId="12" fillId="34" borderId="13" xfId="0" applyNumberFormat="1" applyFont="1" applyFill="1" applyBorder="1" applyAlignment="1" applyProtection="1" quotePrefix="1">
      <alignment horizontal="right" vertical="center"/>
      <protection locked="0"/>
    </xf>
    <xf numFmtId="176" fontId="12" fillId="34" borderId="34" xfId="0" applyNumberFormat="1" applyFont="1" applyFill="1" applyBorder="1" applyAlignment="1" applyProtection="1">
      <alignment horizontal="right" vertical="center"/>
      <protection locked="0"/>
    </xf>
    <xf numFmtId="207" fontId="64" fillId="35" borderId="13" xfId="61" applyNumberFormat="1" applyFont="1" applyFill="1" applyBorder="1" applyAlignment="1">
      <alignment horizontal="right"/>
    </xf>
    <xf numFmtId="207" fontId="64" fillId="35" borderId="30" xfId="61" applyNumberFormat="1" applyFont="1" applyFill="1" applyBorder="1" applyAlignment="1">
      <alignment horizontal="right"/>
    </xf>
    <xf numFmtId="207" fontId="64" fillId="35" borderId="18" xfId="61" applyNumberFormat="1" applyFont="1" applyFill="1" applyBorder="1" applyAlignment="1">
      <alignment horizontal="right"/>
    </xf>
    <xf numFmtId="2" fontId="26" fillId="0" borderId="10" xfId="0" applyFont="1" applyFill="1" applyBorder="1" applyAlignment="1">
      <alignment horizontal="center" vertical="top" wrapText="1"/>
    </xf>
    <xf numFmtId="2" fontId="26" fillId="0" borderId="15" xfId="0" applyFont="1" applyFill="1" applyBorder="1" applyAlignment="1">
      <alignment horizontal="center" vertical="top" wrapText="1"/>
    </xf>
    <xf numFmtId="176" fontId="12" fillId="34" borderId="34" xfId="0" applyNumberFormat="1" applyFont="1" applyFill="1" applyBorder="1" applyAlignment="1" applyProtection="1" quotePrefix="1">
      <alignment horizontal="right" vertical="center"/>
      <protection locked="0"/>
    </xf>
    <xf numFmtId="207" fontId="11" fillId="35" borderId="13" xfId="61" applyNumberFormat="1" applyFont="1" applyFill="1" applyBorder="1" applyAlignment="1">
      <alignment horizontal="right"/>
    </xf>
    <xf numFmtId="207" fontId="11" fillId="35" borderId="30" xfId="61" applyNumberFormat="1" applyFont="1" applyFill="1" applyBorder="1" applyAlignment="1">
      <alignment horizontal="right"/>
    </xf>
    <xf numFmtId="207" fontId="11" fillId="35" borderId="18" xfId="61" applyNumberFormat="1" applyFont="1" applyFill="1" applyBorder="1" applyAlignment="1">
      <alignment horizontal="right"/>
    </xf>
    <xf numFmtId="2" fontId="11" fillId="0" borderId="34" xfId="0" applyFont="1" applyFill="1" applyBorder="1" applyAlignment="1">
      <alignment horizontal="center"/>
    </xf>
    <xf numFmtId="207" fontId="10" fillId="40" borderId="22" xfId="61" applyNumberFormat="1" applyFont="1" applyFill="1" applyBorder="1" applyAlignment="1">
      <alignment horizontal="center" vertical="center"/>
    </xf>
    <xf numFmtId="207" fontId="10" fillId="40" borderId="27" xfId="61" applyNumberFormat="1" applyFont="1" applyFill="1" applyBorder="1" applyAlignment="1">
      <alignment horizontal="center" vertical="center"/>
    </xf>
    <xf numFmtId="207" fontId="10" fillId="40" borderId="24" xfId="61" applyNumberFormat="1" applyFont="1" applyFill="1" applyBorder="1" applyAlignment="1">
      <alignment horizontal="center" vertical="center"/>
    </xf>
    <xf numFmtId="2" fontId="13" fillId="0" borderId="30" xfId="0" applyFont="1" applyBorder="1" applyAlignment="1">
      <alignment/>
    </xf>
    <xf numFmtId="2" fontId="13" fillId="0" borderId="18" xfId="0" applyFont="1" applyBorder="1" applyAlignment="1">
      <alignment/>
    </xf>
    <xf numFmtId="2" fontId="12" fillId="0" borderId="31" xfId="0" applyFont="1" applyFill="1" applyBorder="1" applyAlignment="1">
      <alignment horizontal="left" vertical="top" wrapText="1"/>
    </xf>
    <xf numFmtId="2" fontId="12" fillId="0" borderId="30" xfId="0" applyFont="1" applyFill="1" applyBorder="1" applyAlignment="1">
      <alignment horizontal="left" vertical="top" wrapText="1"/>
    </xf>
    <xf numFmtId="2" fontId="12" fillId="0" borderId="34" xfId="0" applyFont="1" applyFill="1" applyBorder="1" applyAlignment="1">
      <alignment horizontal="left" vertical="top" wrapText="1"/>
    </xf>
    <xf numFmtId="2" fontId="11" fillId="0" borderId="46" xfId="0" applyFont="1" applyFill="1" applyBorder="1" applyAlignment="1">
      <alignment horizontal="center" vertical="center" wrapText="1"/>
    </xf>
    <xf numFmtId="2" fontId="11" fillId="0" borderId="27" xfId="0" applyFont="1" applyFill="1" applyBorder="1" applyAlignment="1">
      <alignment horizontal="center" vertical="center" wrapText="1"/>
    </xf>
    <xf numFmtId="2" fontId="11" fillId="0" borderId="40" xfId="0" applyFont="1" applyFill="1" applyBorder="1" applyAlignment="1">
      <alignment horizontal="center" vertical="center" wrapText="1"/>
    </xf>
    <xf numFmtId="2" fontId="12" fillId="37" borderId="13" xfId="0" applyFont="1" applyFill="1" applyBorder="1" applyAlignment="1">
      <alignment horizontal="right" vertical="center" wrapText="1"/>
    </xf>
    <xf numFmtId="2" fontId="12" fillId="37" borderId="30" xfId="0" applyFont="1" applyFill="1" applyBorder="1" applyAlignment="1">
      <alignment horizontal="right" vertical="center" wrapText="1"/>
    </xf>
    <xf numFmtId="2" fontId="12" fillId="37" borderId="18" xfId="0" applyFont="1" applyFill="1" applyBorder="1" applyAlignment="1">
      <alignment horizontal="righ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43"/>
  <sheetViews>
    <sheetView tabSelected="1" zoomScale="110" zoomScaleNormal="110" zoomScalePageLayoutView="0" workbookViewId="0" topLeftCell="A100">
      <selection activeCell="P106" sqref="P106"/>
    </sheetView>
  </sheetViews>
  <sheetFormatPr defaultColWidth="9.140625" defaultRowHeight="14.25" customHeight="1"/>
  <cols>
    <col min="1" max="1" width="3.00390625" style="0" customWidth="1"/>
    <col min="3" max="3" width="10.7109375" style="0" customWidth="1"/>
    <col min="5" max="5" width="14.421875" style="0" customWidth="1"/>
    <col min="7" max="7" width="10.421875" style="0" customWidth="1"/>
    <col min="8" max="8" width="9.8515625" style="0" customWidth="1"/>
    <col min="9" max="9" width="10.57421875" style="0" customWidth="1"/>
    <col min="10" max="10" width="3.00390625" style="0" customWidth="1"/>
  </cols>
  <sheetData>
    <row r="1" spans="2:10" s="7" customFormat="1" ht="12.75" customHeight="1">
      <c r="B1" s="274" t="s">
        <v>0</v>
      </c>
      <c r="C1" s="275"/>
      <c r="D1" s="275"/>
      <c r="E1" s="275"/>
      <c r="F1" s="275"/>
      <c r="G1" s="275"/>
      <c r="H1" s="275"/>
      <c r="I1" s="276"/>
      <c r="J1" s="13"/>
    </row>
    <row r="2" spans="2:10" s="7" customFormat="1" ht="12.75" customHeight="1">
      <c r="B2" s="277" t="s">
        <v>125</v>
      </c>
      <c r="C2" s="278"/>
      <c r="D2" s="278"/>
      <c r="E2" s="278"/>
      <c r="F2" s="278"/>
      <c r="G2" s="278"/>
      <c r="H2" s="278"/>
      <c r="I2" s="279"/>
      <c r="J2" s="14"/>
    </row>
    <row r="3" spans="2:10" s="7" customFormat="1" ht="12.75" customHeight="1">
      <c r="B3" s="9" t="s">
        <v>1</v>
      </c>
      <c r="C3" s="280"/>
      <c r="D3" s="281"/>
      <c r="E3" s="281"/>
      <c r="F3" s="281"/>
      <c r="G3" s="281"/>
      <c r="H3" s="281"/>
      <c r="I3" s="282"/>
      <c r="J3" s="15"/>
    </row>
    <row r="4" spans="2:10" s="7" customFormat="1" ht="12.75" customHeight="1">
      <c r="B4" s="9" t="s">
        <v>90</v>
      </c>
      <c r="C4" s="109"/>
      <c r="D4" s="10"/>
      <c r="E4" s="10"/>
      <c r="F4" s="283"/>
      <c r="G4" s="283"/>
      <c r="H4" s="283"/>
      <c r="I4" s="284"/>
      <c r="J4" s="15"/>
    </row>
    <row r="5" spans="2:10" s="7" customFormat="1" ht="12.75" customHeight="1">
      <c r="B5" s="285" t="s">
        <v>2</v>
      </c>
      <c r="C5" s="286"/>
      <c r="D5" s="286"/>
      <c r="E5" s="286"/>
      <c r="F5" s="286"/>
      <c r="G5" s="286"/>
      <c r="H5" s="286"/>
      <c r="I5" s="286"/>
      <c r="J5" s="16"/>
    </row>
    <row r="6" spans="2:10" s="7" customFormat="1" ht="23.25" customHeight="1">
      <c r="B6" s="287" t="s">
        <v>3</v>
      </c>
      <c r="C6" s="288"/>
      <c r="D6" s="84" t="s">
        <v>4</v>
      </c>
      <c r="E6" s="84" t="s">
        <v>5</v>
      </c>
      <c r="F6" s="84" t="s">
        <v>6</v>
      </c>
      <c r="G6" s="84" t="s">
        <v>7</v>
      </c>
      <c r="H6" s="84" t="s">
        <v>8</v>
      </c>
      <c r="I6" s="83"/>
      <c r="J6" s="18"/>
    </row>
    <row r="7" spans="2:10" s="7" customFormat="1" ht="12.75" customHeight="1">
      <c r="B7" s="269" t="s">
        <v>9</v>
      </c>
      <c r="C7" s="270"/>
      <c r="D7" s="85"/>
      <c r="E7" s="86">
        <v>0</v>
      </c>
      <c r="F7" s="19">
        <f>IF(E7&gt;0,E7/E12,0)</f>
        <v>0</v>
      </c>
      <c r="G7" s="20">
        <v>0</v>
      </c>
      <c r="H7" s="19">
        <f>F7*G7</f>
        <v>0</v>
      </c>
      <c r="I7" s="21"/>
      <c r="J7" s="22"/>
    </row>
    <row r="8" spans="2:10" s="7" customFormat="1" ht="12.75" customHeight="1">
      <c r="B8" s="271" t="s">
        <v>10</v>
      </c>
      <c r="C8" s="272"/>
      <c r="D8" s="85"/>
      <c r="E8" s="86">
        <v>0</v>
      </c>
      <c r="F8" s="19">
        <f>IF(E8&gt;0,E8/E12,0)</f>
        <v>0</v>
      </c>
      <c r="G8" s="20">
        <v>5</v>
      </c>
      <c r="H8" s="19">
        <f>F8*G8</f>
        <v>0</v>
      </c>
      <c r="I8" s="21"/>
      <c r="J8" s="22"/>
    </row>
    <row r="9" spans="2:10" s="7" customFormat="1" ht="12.75" customHeight="1">
      <c r="B9" s="269" t="s">
        <v>11</v>
      </c>
      <c r="C9" s="270"/>
      <c r="D9" s="85"/>
      <c r="E9" s="86">
        <v>0</v>
      </c>
      <c r="F9" s="19">
        <f>IF(E9&gt;0,E9/E12,0)</f>
        <v>0</v>
      </c>
      <c r="G9" s="20">
        <v>15</v>
      </c>
      <c r="H9" s="19">
        <f>F9*G9</f>
        <v>0</v>
      </c>
      <c r="I9" s="21"/>
      <c r="J9" s="22"/>
    </row>
    <row r="10" spans="2:10" s="7" customFormat="1" ht="12.75" customHeight="1">
      <c r="B10" s="269" t="s">
        <v>13</v>
      </c>
      <c r="C10" s="270"/>
      <c r="D10" s="85"/>
      <c r="E10" s="86">
        <v>0</v>
      </c>
      <c r="F10" s="19">
        <f>IF(E10&gt;0,E10/E12,0)</f>
        <v>0</v>
      </c>
      <c r="G10" s="20">
        <v>30</v>
      </c>
      <c r="H10" s="19">
        <f>F10*G10</f>
        <v>0</v>
      </c>
      <c r="I10" s="21"/>
      <c r="J10" s="22"/>
    </row>
    <row r="11" spans="2:10" s="7" customFormat="1" ht="12.75" customHeight="1">
      <c r="B11" s="269" t="s">
        <v>14</v>
      </c>
      <c r="C11" s="270"/>
      <c r="D11" s="85" t="s">
        <v>12</v>
      </c>
      <c r="E11" s="86">
        <v>0</v>
      </c>
      <c r="F11" s="19">
        <f>IF(E11&gt;0,E11/E12,0)</f>
        <v>0</v>
      </c>
      <c r="G11" s="20">
        <v>50</v>
      </c>
      <c r="H11" s="87">
        <f>F11*G11</f>
        <v>0</v>
      </c>
      <c r="I11" s="21"/>
      <c r="J11" s="22"/>
    </row>
    <row r="12" spans="2:10" s="7" customFormat="1" ht="12.75" customHeight="1" thickBot="1">
      <c r="B12" s="273"/>
      <c r="C12" s="260"/>
      <c r="D12" s="88" t="s">
        <v>15</v>
      </c>
      <c r="E12" s="91">
        <f>SUM(E7:E11)+0.0000000001</f>
        <v>1E-10</v>
      </c>
      <c r="F12" s="260" t="s">
        <v>12</v>
      </c>
      <c r="G12" s="260"/>
      <c r="H12" s="89" t="s">
        <v>16</v>
      </c>
      <c r="I12" s="90">
        <f>H7+H8+H9+H10+H11</f>
        <v>0</v>
      </c>
      <c r="J12" s="22"/>
    </row>
    <row r="13" spans="2:10" s="7" customFormat="1" ht="4.5" customHeight="1" thickBot="1">
      <c r="B13" s="216"/>
      <c r="C13" s="216"/>
      <c r="D13" s="216"/>
      <c r="E13" s="216"/>
      <c r="F13" s="216"/>
      <c r="G13" s="216"/>
      <c r="H13" s="216"/>
      <c r="I13" s="216"/>
      <c r="J13" s="11"/>
    </row>
    <row r="14" spans="2:10" s="7" customFormat="1" ht="12.75" customHeight="1">
      <c r="B14" s="261" t="s">
        <v>17</v>
      </c>
      <c r="C14" s="262"/>
      <c r="D14" s="263"/>
      <c r="E14" s="264"/>
      <c r="F14" s="265" t="s">
        <v>18</v>
      </c>
      <c r="G14" s="266"/>
      <c r="H14" s="266"/>
      <c r="I14" s="108">
        <f>E23</f>
        <v>0</v>
      </c>
      <c r="J14" s="11"/>
    </row>
    <row r="15" spans="2:10" s="7" customFormat="1" ht="12.75" customHeight="1">
      <c r="B15" s="255" t="s">
        <v>19</v>
      </c>
      <c r="C15" s="256"/>
      <c r="D15" s="25" t="s">
        <v>20</v>
      </c>
      <c r="E15" s="264"/>
      <c r="F15" s="267" t="s">
        <v>21</v>
      </c>
      <c r="G15" s="268"/>
      <c r="H15" s="26" t="s">
        <v>22</v>
      </c>
      <c r="I15" s="27"/>
      <c r="J15" s="11"/>
    </row>
    <row r="16" spans="2:10" s="7" customFormat="1" ht="12.75" customHeight="1">
      <c r="B16" s="243" t="s">
        <v>23</v>
      </c>
      <c r="C16" s="244"/>
      <c r="D16" s="257">
        <v>0</v>
      </c>
      <c r="E16" s="264"/>
      <c r="F16" s="255" t="s">
        <v>24</v>
      </c>
      <c r="G16" s="256"/>
      <c r="H16" s="29">
        <v>0</v>
      </c>
      <c r="I16" s="30">
        <f>IF(E23&lt;=50,0,0)</f>
        <v>0</v>
      </c>
      <c r="J16" s="11"/>
    </row>
    <row r="17" spans="2:10" s="7" customFormat="1" ht="12.75" customHeight="1">
      <c r="B17" s="243"/>
      <c r="C17" s="244"/>
      <c r="D17" s="257"/>
      <c r="E17" s="264"/>
      <c r="F17" s="255" t="s">
        <v>25</v>
      </c>
      <c r="G17" s="256"/>
      <c r="H17" s="29">
        <v>10</v>
      </c>
      <c r="I17" s="30">
        <f>IF((E23&gt;50),(E23&lt;=75)*10,0)</f>
        <v>0</v>
      </c>
      <c r="J17" s="11"/>
    </row>
    <row r="18" spans="2:10" s="7" customFormat="1" ht="12.75" customHeight="1">
      <c r="B18" s="243"/>
      <c r="C18" s="244"/>
      <c r="D18" s="257"/>
      <c r="E18" s="264"/>
      <c r="F18" s="255" t="s">
        <v>26</v>
      </c>
      <c r="G18" s="256"/>
      <c r="H18" s="29">
        <v>20</v>
      </c>
      <c r="I18" s="30">
        <f>IF((E23&gt;75),(E23&lt;=100)*20,0)</f>
        <v>0</v>
      </c>
      <c r="J18" s="11"/>
    </row>
    <row r="19" spans="2:10" s="7" customFormat="1" ht="12.75" customHeight="1">
      <c r="B19" s="243" t="s">
        <v>27</v>
      </c>
      <c r="C19" s="244"/>
      <c r="D19" s="257">
        <v>0</v>
      </c>
      <c r="E19" s="264"/>
      <c r="F19" s="255" t="s">
        <v>28</v>
      </c>
      <c r="G19" s="256"/>
      <c r="H19" s="29">
        <v>30</v>
      </c>
      <c r="I19" s="30">
        <f>IF(E23&gt;100,30,0)</f>
        <v>0</v>
      </c>
      <c r="J19" s="11"/>
    </row>
    <row r="20" spans="2:10" s="7" customFormat="1" ht="12.75" customHeight="1" thickBot="1">
      <c r="B20" s="243"/>
      <c r="C20" s="244"/>
      <c r="D20" s="257"/>
      <c r="E20" s="23"/>
      <c r="F20" s="31"/>
      <c r="G20" s="258" t="s">
        <v>29</v>
      </c>
      <c r="H20" s="259"/>
      <c r="I20" s="92">
        <f>SUM(I16:I19)</f>
        <v>0</v>
      </c>
      <c r="J20" s="11"/>
    </row>
    <row r="21" spans="2:10" s="7" customFormat="1" ht="12.75" customHeight="1">
      <c r="B21" s="243" t="s">
        <v>30</v>
      </c>
      <c r="C21" s="244"/>
      <c r="D21" s="93">
        <v>0</v>
      </c>
      <c r="E21" s="216"/>
      <c r="F21" s="245"/>
      <c r="G21" s="245"/>
      <c r="H21" s="245"/>
      <c r="I21" s="245"/>
      <c r="J21" s="11"/>
    </row>
    <row r="22" spans="2:10" s="7" customFormat="1" ht="12.75" customHeight="1">
      <c r="B22" s="243" t="s">
        <v>31</v>
      </c>
      <c r="C22" s="244"/>
      <c r="D22" s="93">
        <v>0</v>
      </c>
      <c r="E22" s="246"/>
      <c r="F22" s="245"/>
      <c r="G22" s="245"/>
      <c r="H22" s="245"/>
      <c r="I22" s="245"/>
      <c r="J22" s="11"/>
    </row>
    <row r="23" spans="2:10" s="7" customFormat="1" ht="12.75" customHeight="1" thickBot="1">
      <c r="B23" s="32"/>
      <c r="C23" s="94" t="s">
        <v>32</v>
      </c>
      <c r="D23" s="96">
        <f>SUM(D16:D22)</f>
        <v>0</v>
      </c>
      <c r="E23" s="33">
        <f>D23/E12*100</f>
        <v>0</v>
      </c>
      <c r="F23" s="247"/>
      <c r="G23" s="247"/>
      <c r="H23" s="247"/>
      <c r="I23" s="247"/>
      <c r="J23" s="11"/>
    </row>
    <row r="24" spans="2:10" s="7" customFormat="1" ht="4.5" customHeight="1" thickBot="1">
      <c r="B24" s="216"/>
      <c r="C24" s="216"/>
      <c r="D24" s="216"/>
      <c r="E24" s="216"/>
      <c r="F24" s="216"/>
      <c r="G24" s="216"/>
      <c r="H24" s="216"/>
      <c r="I24" s="216"/>
      <c r="J24" s="11"/>
    </row>
    <row r="25" spans="2:10" s="7" customFormat="1" ht="12.75" customHeight="1">
      <c r="B25" s="254" t="s">
        <v>33</v>
      </c>
      <c r="C25" s="235"/>
      <c r="D25" s="236"/>
      <c r="E25" s="216"/>
      <c r="F25" s="226" t="s">
        <v>91</v>
      </c>
      <c r="G25" s="227"/>
      <c r="H25" s="227"/>
      <c r="I25" s="228"/>
      <c r="J25" s="22"/>
    </row>
    <row r="26" spans="2:10" s="7" customFormat="1" ht="12.75" customHeight="1">
      <c r="B26" s="237"/>
      <c r="C26" s="238"/>
      <c r="D26" s="239"/>
      <c r="E26" s="216"/>
      <c r="F26" s="229"/>
      <c r="G26" s="230"/>
      <c r="H26" s="230"/>
      <c r="I26" s="231"/>
      <c r="J26" s="22"/>
    </row>
    <row r="27" spans="2:10" s="7" customFormat="1" ht="12.75" customHeight="1">
      <c r="B27" s="156" t="s">
        <v>34</v>
      </c>
      <c r="C27" s="155"/>
      <c r="D27" s="35">
        <f>E12</f>
        <v>1E-10</v>
      </c>
      <c r="E27" s="216"/>
      <c r="F27" s="36" t="s">
        <v>35</v>
      </c>
      <c r="G27" s="8"/>
      <c r="H27" s="37" t="s">
        <v>22</v>
      </c>
      <c r="I27" s="38" t="s">
        <v>36</v>
      </c>
      <c r="J27" s="22"/>
    </row>
    <row r="28" spans="2:10" s="7" customFormat="1" ht="12.75" customHeight="1">
      <c r="B28" s="156" t="s">
        <v>20</v>
      </c>
      <c r="C28" s="155"/>
      <c r="D28" s="35">
        <f>D23</f>
        <v>0</v>
      </c>
      <c r="E28" s="216"/>
      <c r="F28" s="39">
        <v>0</v>
      </c>
      <c r="G28" s="40"/>
      <c r="H28" s="20">
        <v>0</v>
      </c>
      <c r="I28" s="29">
        <f>IF(G28="X",0,0)</f>
        <v>0</v>
      </c>
      <c r="J28" s="22"/>
    </row>
    <row r="29" spans="2:10" s="7" customFormat="1" ht="12.75" customHeight="1">
      <c r="B29" s="156" t="s">
        <v>37</v>
      </c>
      <c r="C29" s="155"/>
      <c r="D29" s="35">
        <f>D28*0.6</f>
        <v>0</v>
      </c>
      <c r="E29" s="216"/>
      <c r="F29" s="39">
        <v>1</v>
      </c>
      <c r="G29" s="40"/>
      <c r="H29" s="20">
        <v>10</v>
      </c>
      <c r="I29" s="41">
        <f>IF(G29="X",10,0)</f>
        <v>0</v>
      </c>
      <c r="J29" s="22"/>
    </row>
    <row r="30" spans="2:11" s="7" customFormat="1" ht="12.75" customHeight="1" thickBot="1">
      <c r="B30" s="232" t="s">
        <v>94</v>
      </c>
      <c r="C30" s="233"/>
      <c r="D30" s="96">
        <f>D27+D29</f>
        <v>1E-10</v>
      </c>
      <c r="E30" s="216"/>
      <c r="F30" s="39">
        <v>2</v>
      </c>
      <c r="G30" s="40"/>
      <c r="H30" s="20">
        <v>20</v>
      </c>
      <c r="I30" s="29">
        <f>IF(G30="X",20,0)</f>
        <v>0</v>
      </c>
      <c r="J30" s="22"/>
      <c r="K30" s="112"/>
    </row>
    <row r="31" spans="2:10" s="7" customFormat="1" ht="12.75" customHeight="1">
      <c r="B31" s="11"/>
      <c r="C31" s="11"/>
      <c r="D31" s="11"/>
      <c r="E31" s="216"/>
      <c r="F31" s="39">
        <v>3</v>
      </c>
      <c r="G31" s="40"/>
      <c r="H31" s="20">
        <v>30</v>
      </c>
      <c r="I31" s="29">
        <f>IF(G31="X",30,0)</f>
        <v>0</v>
      </c>
      <c r="J31" s="22"/>
    </row>
    <row r="32" spans="2:10" s="7" customFormat="1" ht="12.75" customHeight="1" thickBot="1">
      <c r="B32" s="11"/>
      <c r="C32" s="11"/>
      <c r="D32" s="11"/>
      <c r="E32" s="216"/>
      <c r="F32" s="39">
        <v>4</v>
      </c>
      <c r="G32" s="40"/>
      <c r="H32" s="20">
        <v>40</v>
      </c>
      <c r="I32" s="29">
        <f>IF(G32="X",40,0)</f>
        <v>0</v>
      </c>
      <c r="J32" s="22"/>
    </row>
    <row r="33" spans="2:10" s="7" customFormat="1" ht="12.75" customHeight="1">
      <c r="B33" s="234" t="s">
        <v>38</v>
      </c>
      <c r="C33" s="235"/>
      <c r="D33" s="236"/>
      <c r="E33" s="216"/>
      <c r="F33" s="39">
        <v>5</v>
      </c>
      <c r="G33" s="40"/>
      <c r="H33" s="20">
        <v>50</v>
      </c>
      <c r="I33" s="29">
        <f>IF(G33="X",50,0)</f>
        <v>0</v>
      </c>
      <c r="J33" s="22"/>
    </row>
    <row r="34" spans="2:10" s="7" customFormat="1" ht="12.75" customHeight="1">
      <c r="B34" s="237"/>
      <c r="C34" s="238"/>
      <c r="D34" s="239"/>
      <c r="E34" s="216"/>
      <c r="F34" s="248" t="s">
        <v>29</v>
      </c>
      <c r="G34" s="249"/>
      <c r="H34" s="250"/>
      <c r="I34" s="98">
        <f>SUM(I28:I33)</f>
        <v>0</v>
      </c>
      <c r="J34" s="22"/>
    </row>
    <row r="35" spans="2:10" s="7" customFormat="1" ht="12.75" customHeight="1">
      <c r="B35" s="156" t="s">
        <v>34</v>
      </c>
      <c r="C35" s="155"/>
      <c r="D35" s="97">
        <v>0</v>
      </c>
      <c r="E35" s="216"/>
      <c r="F35" s="251"/>
      <c r="G35" s="252"/>
      <c r="H35" s="252"/>
      <c r="I35" s="253"/>
      <c r="J35" s="22"/>
    </row>
    <row r="36" spans="2:10" s="7" customFormat="1" ht="12.75" customHeight="1">
      <c r="B36" s="156" t="s">
        <v>20</v>
      </c>
      <c r="C36" s="155"/>
      <c r="D36" s="97">
        <v>0</v>
      </c>
      <c r="E36" s="216"/>
      <c r="F36" s="240"/>
      <c r="G36" s="155" t="s">
        <v>39</v>
      </c>
      <c r="H36" s="155"/>
      <c r="I36" s="99">
        <f>I12+I20+I34</f>
        <v>0</v>
      </c>
      <c r="J36" s="22"/>
    </row>
    <row r="37" spans="2:10" s="7" customFormat="1" ht="12.75" customHeight="1">
      <c r="B37" s="156" t="s">
        <v>37</v>
      </c>
      <c r="C37" s="155"/>
      <c r="D37" s="35">
        <f>D36*0.6</f>
        <v>0</v>
      </c>
      <c r="E37" s="216"/>
      <c r="F37" s="241"/>
      <c r="G37" s="155" t="s">
        <v>40</v>
      </c>
      <c r="H37" s="155"/>
      <c r="I37" s="100">
        <f>C127</f>
        <v>1</v>
      </c>
      <c r="J37" s="22"/>
    </row>
    <row r="38" spans="2:10" s="7" customFormat="1" ht="12.75" customHeight="1" thickBot="1">
      <c r="B38" s="232" t="s">
        <v>94</v>
      </c>
      <c r="C38" s="233"/>
      <c r="D38" s="95">
        <f>D35+D37</f>
        <v>0</v>
      </c>
      <c r="E38" s="216"/>
      <c r="F38" s="242"/>
      <c r="G38" s="222" t="s">
        <v>41</v>
      </c>
      <c r="H38" s="222"/>
      <c r="I38" s="101">
        <f>H127</f>
        <v>0</v>
      </c>
      <c r="J38" s="22"/>
    </row>
    <row r="39" spans="2:10" s="7" customFormat="1" ht="4.5" customHeight="1" thickBot="1">
      <c r="B39" s="216"/>
      <c r="C39" s="216"/>
      <c r="D39" s="216"/>
      <c r="E39" s="216"/>
      <c r="F39" s="216"/>
      <c r="G39" s="216"/>
      <c r="H39" s="216"/>
      <c r="I39" s="216"/>
      <c r="J39" s="11"/>
    </row>
    <row r="40" spans="2:10" s="7" customFormat="1" ht="12.75" customHeight="1">
      <c r="B40" s="217" t="s">
        <v>42</v>
      </c>
      <c r="C40" s="218"/>
      <c r="D40" s="218"/>
      <c r="E40" s="218"/>
      <c r="F40" s="218"/>
      <c r="G40" s="44"/>
      <c r="H40" s="102"/>
      <c r="I40" s="113">
        <v>186.63</v>
      </c>
      <c r="J40" s="22"/>
    </row>
    <row r="41" spans="2:10" s="7" customFormat="1" ht="12.75" customHeight="1">
      <c r="B41" s="156" t="s">
        <v>88</v>
      </c>
      <c r="C41" s="155"/>
      <c r="D41" s="155"/>
      <c r="E41" s="155"/>
      <c r="F41" s="155"/>
      <c r="G41" s="45"/>
      <c r="H41" s="110"/>
      <c r="I41" s="114">
        <f>I40*(1+(I38/100))</f>
        <v>186.63</v>
      </c>
      <c r="J41" s="22"/>
    </row>
    <row r="42" spans="2:10" s="7" customFormat="1" ht="12.75" customHeight="1" thickBot="1">
      <c r="B42" s="221" t="s">
        <v>43</v>
      </c>
      <c r="C42" s="222"/>
      <c r="D42" s="222"/>
      <c r="E42" s="222"/>
      <c r="F42" s="222"/>
      <c r="G42" s="46"/>
      <c r="H42" s="219">
        <f>IF(D38&gt;=(D30*0.25),((I41*D30)+(I40*D38)),(I41*(D30+D38)))</f>
        <v>1.8663E-08</v>
      </c>
      <c r="I42" s="220"/>
      <c r="J42" s="22"/>
    </row>
    <row r="43" spans="2:10" s="7" customFormat="1" ht="4.5" customHeight="1" thickBot="1">
      <c r="B43" s="43"/>
      <c r="C43" s="43"/>
      <c r="D43" s="43"/>
      <c r="E43" s="43"/>
      <c r="F43" s="43"/>
      <c r="G43" s="47"/>
      <c r="H43" s="48"/>
      <c r="I43" s="48"/>
      <c r="J43" s="11"/>
    </row>
    <row r="44" spans="2:10" s="7" customFormat="1" ht="12.75" customHeight="1">
      <c r="B44" s="223" t="s">
        <v>95</v>
      </c>
      <c r="C44" s="224"/>
      <c r="D44" s="224"/>
      <c r="E44" s="224"/>
      <c r="F44" s="224"/>
      <c r="G44" s="224"/>
      <c r="H44" s="224"/>
      <c r="I44" s="225"/>
      <c r="J44" s="22"/>
    </row>
    <row r="45" spans="2:11" s="7" customFormat="1" ht="12.75" customHeight="1">
      <c r="B45" s="204" t="s">
        <v>44</v>
      </c>
      <c r="C45" s="199"/>
      <c r="D45" s="199"/>
      <c r="E45" s="199" t="s">
        <v>92</v>
      </c>
      <c r="F45" s="199"/>
      <c r="G45" s="199"/>
      <c r="H45" s="200"/>
      <c r="I45" s="50"/>
      <c r="J45" s="51"/>
      <c r="K45" s="11"/>
    </row>
    <row r="46" spans="2:11" s="7" customFormat="1" ht="18" customHeight="1">
      <c r="B46" s="24">
        <v>1</v>
      </c>
      <c r="C46" s="52">
        <v>5</v>
      </c>
      <c r="D46" s="52">
        <f>IF(C127=1,5,0)</f>
        <v>5</v>
      </c>
      <c r="E46" s="17" t="s">
        <v>45</v>
      </c>
      <c r="F46" s="40"/>
      <c r="G46" s="52">
        <v>0</v>
      </c>
      <c r="H46" s="53">
        <f>IF(F46="X",0,0)</f>
        <v>0</v>
      </c>
      <c r="I46" s="50"/>
      <c r="J46" s="51"/>
      <c r="K46" s="11"/>
    </row>
    <row r="47" spans="2:11" s="7" customFormat="1" ht="18" customHeight="1">
      <c r="B47" s="24">
        <v>2</v>
      </c>
      <c r="C47" s="52">
        <v>5.1</v>
      </c>
      <c r="D47" s="52">
        <f>IF(C127=2,5.1,0)</f>
        <v>0</v>
      </c>
      <c r="E47" s="17" t="s">
        <v>46</v>
      </c>
      <c r="F47" s="40"/>
      <c r="G47" s="52">
        <v>0.5</v>
      </c>
      <c r="H47" s="53">
        <f>IF(F47="X",0.5,0)</f>
        <v>0</v>
      </c>
      <c r="I47" s="50"/>
      <c r="J47" s="51"/>
      <c r="K47" s="11"/>
    </row>
    <row r="48" spans="2:11" s="7" customFormat="1" ht="18" customHeight="1">
      <c r="B48" s="24">
        <v>3</v>
      </c>
      <c r="C48" s="52">
        <v>5.3</v>
      </c>
      <c r="D48" s="52">
        <f>IF(C127=3,5.3,0)</f>
        <v>0</v>
      </c>
      <c r="E48" s="17" t="s">
        <v>47</v>
      </c>
      <c r="F48" s="40"/>
      <c r="G48" s="52">
        <v>1</v>
      </c>
      <c r="H48" s="53">
        <f>IF(F48="X",1,0)</f>
        <v>0</v>
      </c>
      <c r="I48" s="50"/>
      <c r="J48" s="51"/>
      <c r="K48" s="11"/>
    </row>
    <row r="49" spans="2:11" s="7" customFormat="1" ht="18" customHeight="1">
      <c r="B49" s="24">
        <v>4</v>
      </c>
      <c r="C49" s="52">
        <v>5.5</v>
      </c>
      <c r="D49" s="52">
        <f>IF(C127=4,5.5,0)</f>
        <v>0</v>
      </c>
      <c r="E49" s="17" t="s">
        <v>48</v>
      </c>
      <c r="F49" s="40"/>
      <c r="G49" s="52">
        <v>2.5</v>
      </c>
      <c r="H49" s="53">
        <f>IF(F49="X",2.5,0)</f>
        <v>0</v>
      </c>
      <c r="I49" s="50"/>
      <c r="J49" s="51"/>
      <c r="K49" s="11"/>
    </row>
    <row r="50" spans="2:11" s="7" customFormat="1" ht="18" customHeight="1">
      <c r="B50" s="24">
        <v>5</v>
      </c>
      <c r="C50" s="52">
        <v>5.8</v>
      </c>
      <c r="D50" s="52">
        <f>IF(C127=5,8,0)</f>
        <v>0</v>
      </c>
      <c r="E50" s="17" t="s">
        <v>49</v>
      </c>
      <c r="F50" s="40"/>
      <c r="G50" s="52">
        <v>6</v>
      </c>
      <c r="H50" s="53">
        <f>IF(F50="X",6,0)</f>
        <v>0</v>
      </c>
      <c r="I50" s="50"/>
      <c r="J50" s="51"/>
      <c r="K50" s="11"/>
    </row>
    <row r="51" spans="2:11" s="7" customFormat="1" ht="12.75" customHeight="1">
      <c r="B51" s="24">
        <v>6</v>
      </c>
      <c r="C51" s="52">
        <v>6.1</v>
      </c>
      <c r="D51" s="52">
        <f>IF(C127=6,6.1,0)</f>
        <v>0</v>
      </c>
      <c r="E51" s="28"/>
      <c r="F51" s="54"/>
      <c r="G51" s="55"/>
      <c r="H51" s="56">
        <f>SUM(H46:H50)</f>
        <v>0</v>
      </c>
      <c r="I51" s="50"/>
      <c r="J51" s="51"/>
      <c r="K51" s="11"/>
    </row>
    <row r="52" spans="2:11" s="7" customFormat="1" ht="12.75" customHeight="1">
      <c r="B52" s="24">
        <v>7</v>
      </c>
      <c r="C52" s="52">
        <v>6.5</v>
      </c>
      <c r="D52" s="52">
        <f>IF(C127=7,6.5,0)</f>
        <v>0</v>
      </c>
      <c r="E52" s="199" t="s">
        <v>93</v>
      </c>
      <c r="F52" s="199"/>
      <c r="G52" s="199"/>
      <c r="H52" s="200"/>
      <c r="I52" s="50"/>
      <c r="J52" s="51"/>
      <c r="K52" s="11"/>
    </row>
    <row r="53" spans="2:11" s="7" customFormat="1" ht="12.75" customHeight="1">
      <c r="B53" s="24">
        <v>8</v>
      </c>
      <c r="C53" s="52">
        <v>7</v>
      </c>
      <c r="D53" s="52">
        <f>IF(C127=8,7,0)</f>
        <v>0</v>
      </c>
      <c r="E53" s="57" t="s">
        <v>50</v>
      </c>
      <c r="F53" s="40"/>
      <c r="G53" s="52">
        <v>5</v>
      </c>
      <c r="H53" s="53">
        <f>IF(F53="X",5,0)</f>
        <v>0</v>
      </c>
      <c r="I53" s="50"/>
      <c r="J53" s="51"/>
      <c r="K53" s="11"/>
    </row>
    <row r="54" spans="2:11" s="7" customFormat="1" ht="12.75" customHeight="1">
      <c r="B54" s="24">
        <v>9</v>
      </c>
      <c r="C54" s="52">
        <v>7.6</v>
      </c>
      <c r="D54" s="52">
        <f>IF(C127=9,7.6,0)</f>
        <v>0</v>
      </c>
      <c r="E54" s="57" t="s">
        <v>51</v>
      </c>
      <c r="F54" s="40"/>
      <c r="G54" s="52">
        <v>1.5</v>
      </c>
      <c r="H54" s="53">
        <f>IF(F54="X",1.5,0)</f>
        <v>0</v>
      </c>
      <c r="I54" s="50"/>
      <c r="J54" s="51"/>
      <c r="K54" s="11"/>
    </row>
    <row r="55" spans="2:11" s="7" customFormat="1" ht="12.75" customHeight="1">
      <c r="B55" s="24">
        <v>10</v>
      </c>
      <c r="C55" s="52">
        <v>8.2</v>
      </c>
      <c r="D55" s="52">
        <f>IF(C127=10,8.2,0)</f>
        <v>0</v>
      </c>
      <c r="E55" s="57" t="s">
        <v>52</v>
      </c>
      <c r="F55" s="40"/>
      <c r="G55" s="52">
        <v>1.75</v>
      </c>
      <c r="H55" s="53">
        <f>IF(F55="X",1.75,0)</f>
        <v>0</v>
      </c>
      <c r="I55" s="50"/>
      <c r="J55" s="51"/>
      <c r="K55" s="11"/>
    </row>
    <row r="56" spans="2:11" s="7" customFormat="1" ht="12.75" customHeight="1">
      <c r="B56" s="24">
        <v>11</v>
      </c>
      <c r="C56" s="52">
        <v>9</v>
      </c>
      <c r="D56" s="52">
        <f>IF(C127=11,9,0)</f>
        <v>0</v>
      </c>
      <c r="E56" s="58" t="s">
        <v>53</v>
      </c>
      <c r="F56" s="40"/>
      <c r="G56" s="52">
        <v>4</v>
      </c>
      <c r="H56" s="53">
        <f>IF(F56="X",4,0)</f>
        <v>0</v>
      </c>
      <c r="I56" s="50"/>
      <c r="J56" s="51"/>
      <c r="K56" s="11"/>
    </row>
    <row r="57" spans="2:11" s="7" customFormat="1" ht="12.75" customHeight="1" thickBot="1">
      <c r="B57" s="59"/>
      <c r="C57" s="46" t="s">
        <v>12</v>
      </c>
      <c r="D57" s="60">
        <f>SUM(D46:D56)</f>
        <v>5</v>
      </c>
      <c r="E57" s="61" t="s">
        <v>12</v>
      </c>
      <c r="F57" s="62" t="s">
        <v>12</v>
      </c>
      <c r="G57" s="63"/>
      <c r="H57" s="64">
        <f>SUM(H53:H56)</f>
        <v>0</v>
      </c>
      <c r="I57" s="65"/>
      <c r="J57" s="51"/>
      <c r="K57" s="11"/>
    </row>
    <row r="58" spans="2:11" s="7" customFormat="1" ht="4.5" customHeight="1" thickBot="1">
      <c r="B58" s="66"/>
      <c r="C58" s="47"/>
      <c r="D58" s="67"/>
      <c r="E58" s="68"/>
      <c r="F58" s="69"/>
      <c r="G58" s="70"/>
      <c r="H58" s="71"/>
      <c r="I58" s="34"/>
      <c r="J58" s="34"/>
      <c r="K58" s="11"/>
    </row>
    <row r="59" spans="2:10" s="7" customFormat="1" ht="12.75" customHeight="1">
      <c r="B59" s="201" t="s">
        <v>54</v>
      </c>
      <c r="C59" s="202"/>
      <c r="D59" s="202"/>
      <c r="E59" s="202"/>
      <c r="F59" s="202"/>
      <c r="G59" s="202"/>
      <c r="H59" s="202"/>
      <c r="I59" s="203"/>
      <c r="J59" s="22"/>
    </row>
    <row r="60" spans="2:10" s="7" customFormat="1" ht="12.75" customHeight="1">
      <c r="B60" s="72" t="s">
        <v>55</v>
      </c>
      <c r="C60" s="87">
        <f>D57</f>
        <v>5</v>
      </c>
      <c r="D60" s="73" t="s">
        <v>56</v>
      </c>
      <c r="E60" s="87">
        <f>H51</f>
        <v>0</v>
      </c>
      <c r="F60" s="73" t="s">
        <v>57</v>
      </c>
      <c r="G60" s="87">
        <f>H57</f>
        <v>0</v>
      </c>
      <c r="H60" s="42" t="s">
        <v>58</v>
      </c>
      <c r="I60" s="103">
        <f>C60+E60+G60</f>
        <v>5</v>
      </c>
      <c r="J60" s="22"/>
    </row>
    <row r="61" spans="2:10" s="7" customFormat="1" ht="27" customHeight="1">
      <c r="B61" s="204"/>
      <c r="C61" s="199"/>
      <c r="D61" s="199"/>
      <c r="E61" s="49" t="s">
        <v>59</v>
      </c>
      <c r="F61" s="208" t="s">
        <v>126</v>
      </c>
      <c r="G61" s="209"/>
      <c r="H61" s="209"/>
      <c r="I61" s="210"/>
      <c r="J61" s="22"/>
    </row>
    <row r="62" spans="2:10" s="7" customFormat="1" ht="12.75" customHeight="1" thickBot="1">
      <c r="B62" s="115"/>
      <c r="C62" s="211">
        <f>H42</f>
        <v>1.8663E-08</v>
      </c>
      <c r="D62" s="212"/>
      <c r="E62" s="74">
        <f>I60/100</f>
        <v>0.05</v>
      </c>
      <c r="F62" s="106"/>
      <c r="G62" s="106"/>
      <c r="H62" s="213">
        <f>(C62*E62)</f>
        <v>9.3315E-10</v>
      </c>
      <c r="I62" s="214"/>
      <c r="J62" s="22"/>
    </row>
    <row r="63" spans="2:10" s="7" customFormat="1" ht="12.75" customHeight="1" thickBot="1">
      <c r="B63" s="215" t="s">
        <v>12</v>
      </c>
      <c r="C63" s="215"/>
      <c r="D63" s="215"/>
      <c r="E63" s="215"/>
      <c r="F63" s="215"/>
      <c r="G63" s="215"/>
      <c r="H63" s="215"/>
      <c r="I63" s="215"/>
      <c r="J63" s="11"/>
    </row>
    <row r="64" spans="2:10" s="7" customFormat="1" ht="25.5" customHeight="1" thickBot="1">
      <c r="B64" s="205"/>
      <c r="C64" s="206"/>
      <c r="D64" s="206"/>
      <c r="E64" s="206"/>
      <c r="F64" s="206"/>
      <c r="G64" s="206"/>
      <c r="H64" s="206"/>
      <c r="I64" s="207"/>
      <c r="J64" s="11"/>
    </row>
    <row r="65" spans="2:10" s="7" customFormat="1" ht="12.75" customHeight="1">
      <c r="B65" s="295" t="s">
        <v>116</v>
      </c>
      <c r="C65" s="296"/>
      <c r="D65" s="296"/>
      <c r="E65" s="296"/>
      <c r="F65" s="296"/>
      <c r="G65" s="296"/>
      <c r="H65" s="296"/>
      <c r="I65" s="297"/>
      <c r="J65" s="11"/>
    </row>
    <row r="66" spans="2:10" s="7" customFormat="1" ht="18.75" customHeight="1">
      <c r="B66" s="300"/>
      <c r="C66" s="301"/>
      <c r="D66" s="301"/>
      <c r="E66" s="301"/>
      <c r="F66" s="301"/>
      <c r="G66" s="75" t="s">
        <v>60</v>
      </c>
      <c r="H66" s="301"/>
      <c r="I66" s="302"/>
      <c r="J66" s="11"/>
    </row>
    <row r="67" spans="2:10" s="7" customFormat="1" ht="12.75" customHeight="1">
      <c r="B67" s="303" t="s">
        <v>96</v>
      </c>
      <c r="C67" s="304"/>
      <c r="D67" s="304"/>
      <c r="E67" s="304"/>
      <c r="F67" s="304"/>
      <c r="G67" s="130"/>
      <c r="H67" s="119">
        <v>13.47</v>
      </c>
      <c r="I67" s="121">
        <f>IF(G67="X",H67,0)</f>
        <v>0</v>
      </c>
      <c r="J67" s="11"/>
    </row>
    <row r="68" spans="2:10" s="7" customFormat="1" ht="12.75" customHeight="1">
      <c r="B68" s="305" t="s">
        <v>97</v>
      </c>
      <c r="C68" s="306"/>
      <c r="D68" s="306"/>
      <c r="E68" s="306"/>
      <c r="F68" s="307"/>
      <c r="G68" s="130"/>
      <c r="H68" s="131">
        <v>8.51</v>
      </c>
      <c r="I68" s="132">
        <f>IF(G68="X",H68,0)</f>
        <v>0</v>
      </c>
      <c r="J68" s="11"/>
    </row>
    <row r="69" spans="2:10" s="7" customFormat="1" ht="12.75" customHeight="1">
      <c r="B69" s="303" t="s">
        <v>99</v>
      </c>
      <c r="C69" s="304"/>
      <c r="D69" s="304"/>
      <c r="E69" s="304"/>
      <c r="F69" s="304"/>
      <c r="G69" s="130"/>
      <c r="H69" s="119">
        <v>9.62</v>
      </c>
      <c r="I69" s="121">
        <f>IF(G69="X",H69,0)</f>
        <v>0</v>
      </c>
      <c r="J69" s="11"/>
    </row>
    <row r="70" spans="2:10" s="7" customFormat="1" ht="12.75" customHeight="1">
      <c r="B70" s="303" t="s">
        <v>100</v>
      </c>
      <c r="C70" s="304"/>
      <c r="D70" s="304"/>
      <c r="E70" s="304"/>
      <c r="F70" s="304"/>
      <c r="G70" s="130"/>
      <c r="H70" s="119">
        <v>4.21</v>
      </c>
      <c r="I70" s="121">
        <f>IF(G70="X",H70,0)</f>
        <v>0</v>
      </c>
      <c r="J70" s="22"/>
    </row>
    <row r="71" spans="2:10" s="7" customFormat="1" ht="18" customHeight="1">
      <c r="B71" s="298"/>
      <c r="C71" s="299"/>
      <c r="D71" s="299"/>
      <c r="E71" s="299"/>
      <c r="F71" s="299"/>
      <c r="G71" s="123"/>
      <c r="H71" s="124"/>
      <c r="I71" s="125">
        <f>SUM(I67:I70)+I74+I76</f>
        <v>0</v>
      </c>
      <c r="J71" s="22"/>
    </row>
    <row r="72" spans="2:10" s="7" customFormat="1" ht="12.75" customHeight="1">
      <c r="B72" s="289"/>
      <c r="C72" s="290"/>
      <c r="D72" s="290"/>
      <c r="E72" s="290"/>
      <c r="F72" s="290"/>
      <c r="G72" s="290"/>
      <c r="H72" s="290"/>
      <c r="I72" s="291"/>
      <c r="J72" s="22"/>
    </row>
    <row r="73" spans="2:10" s="7" customFormat="1" ht="24.75" customHeight="1">
      <c r="B73" s="292" t="s">
        <v>102</v>
      </c>
      <c r="C73" s="293"/>
      <c r="D73" s="293"/>
      <c r="E73" s="293"/>
      <c r="F73" s="294"/>
      <c r="G73" s="130"/>
      <c r="H73" s="120">
        <v>95.3</v>
      </c>
      <c r="I73" s="122">
        <f aca="true" t="shared" si="0" ref="I73:I78">IF(G73="X",H73,0)</f>
        <v>0</v>
      </c>
      <c r="J73" s="22"/>
    </row>
    <row r="74" spans="2:14" s="7" customFormat="1" ht="24" customHeight="1">
      <c r="B74" s="308" t="s">
        <v>101</v>
      </c>
      <c r="C74" s="309"/>
      <c r="D74" s="309"/>
      <c r="E74" s="309"/>
      <c r="F74" s="310"/>
      <c r="G74" s="130"/>
      <c r="H74" s="126">
        <v>13.47</v>
      </c>
      <c r="I74" s="127">
        <f t="shared" si="0"/>
        <v>0</v>
      </c>
      <c r="J74" s="22"/>
      <c r="N74" s="112"/>
    </row>
    <row r="75" spans="2:10" s="7" customFormat="1" ht="26.25" customHeight="1">
      <c r="B75" s="292" t="s">
        <v>103</v>
      </c>
      <c r="C75" s="293"/>
      <c r="D75" s="293"/>
      <c r="E75" s="293"/>
      <c r="F75" s="294"/>
      <c r="G75" s="130"/>
      <c r="H75" s="136">
        <v>61.02</v>
      </c>
      <c r="I75" s="122">
        <f t="shared" si="0"/>
        <v>0</v>
      </c>
      <c r="J75" s="22"/>
    </row>
    <row r="76" spans="2:10" s="7" customFormat="1" ht="25.5" customHeight="1">
      <c r="B76" s="308" t="s">
        <v>104</v>
      </c>
      <c r="C76" s="309"/>
      <c r="D76" s="309"/>
      <c r="E76" s="309"/>
      <c r="F76" s="310"/>
      <c r="G76" s="130"/>
      <c r="H76" s="126">
        <v>8.51</v>
      </c>
      <c r="I76" s="127">
        <f t="shared" si="0"/>
        <v>0</v>
      </c>
      <c r="J76" s="22"/>
    </row>
    <row r="77" spans="2:10" s="7" customFormat="1" ht="25.5" customHeight="1">
      <c r="B77" s="292" t="s">
        <v>105</v>
      </c>
      <c r="C77" s="293"/>
      <c r="D77" s="293"/>
      <c r="E77" s="293"/>
      <c r="F77" s="294"/>
      <c r="G77" s="130"/>
      <c r="H77" s="120">
        <v>7.42</v>
      </c>
      <c r="I77" s="122">
        <f t="shared" si="0"/>
        <v>0</v>
      </c>
      <c r="J77" s="11"/>
    </row>
    <row r="78" spans="2:10" s="7" customFormat="1" ht="25.5" customHeight="1">
      <c r="B78" s="292" t="s">
        <v>106</v>
      </c>
      <c r="C78" s="293"/>
      <c r="D78" s="293"/>
      <c r="E78" s="293"/>
      <c r="F78" s="294"/>
      <c r="G78" s="130"/>
      <c r="H78" s="120">
        <v>0</v>
      </c>
      <c r="I78" s="122">
        <f t="shared" si="0"/>
        <v>0</v>
      </c>
      <c r="J78" s="11"/>
    </row>
    <row r="79" spans="2:10" s="7" customFormat="1" ht="25.5" customHeight="1">
      <c r="B79" s="292" t="s">
        <v>117</v>
      </c>
      <c r="C79" s="293"/>
      <c r="D79" s="293"/>
      <c r="E79" s="293"/>
      <c r="F79" s="293"/>
      <c r="G79" s="130"/>
      <c r="H79" s="120">
        <v>6.82</v>
      </c>
      <c r="I79" s="122">
        <f>IF(G79="X",H79,0)</f>
        <v>0</v>
      </c>
      <c r="J79" s="11"/>
    </row>
    <row r="80" spans="2:10" s="7" customFormat="1" ht="25.5" customHeight="1">
      <c r="B80" s="292" t="s">
        <v>118</v>
      </c>
      <c r="C80" s="293"/>
      <c r="D80" s="293"/>
      <c r="E80" s="293"/>
      <c r="F80" s="293"/>
      <c r="G80" s="130"/>
      <c r="H80" s="120">
        <v>0</v>
      </c>
      <c r="I80" s="122">
        <f>IF(G80="X",H80,0)</f>
        <v>0</v>
      </c>
      <c r="J80" s="11"/>
    </row>
    <row r="81" spans="2:10" s="7" customFormat="1" ht="25.5" customHeight="1">
      <c r="B81" s="292" t="s">
        <v>119</v>
      </c>
      <c r="C81" s="293"/>
      <c r="D81" s="293"/>
      <c r="E81" s="293"/>
      <c r="F81" s="293"/>
      <c r="G81" s="130"/>
      <c r="H81" s="120">
        <v>7.42</v>
      </c>
      <c r="I81" s="122">
        <f>IF(G81="X",H81,0)</f>
        <v>0</v>
      </c>
      <c r="J81" s="11"/>
    </row>
    <row r="82" spans="2:10" s="7" customFormat="1" ht="14.25" customHeight="1">
      <c r="B82" s="144"/>
      <c r="C82" s="145"/>
      <c r="D82" s="145"/>
      <c r="E82" s="145"/>
      <c r="F82" s="145"/>
      <c r="G82" s="146"/>
      <c r="H82" s="147"/>
      <c r="I82" s="148"/>
      <c r="J82" s="11"/>
    </row>
    <row r="83" spans="2:10" s="7" customFormat="1" ht="12.75" customHeight="1">
      <c r="B83" s="157" t="s">
        <v>114</v>
      </c>
      <c r="C83" s="158"/>
      <c r="D83" s="158"/>
      <c r="E83" s="158"/>
      <c r="F83" s="158"/>
      <c r="G83" s="158"/>
      <c r="H83" s="158"/>
      <c r="I83" s="159"/>
      <c r="J83" s="22"/>
    </row>
    <row r="84" spans="2:10" s="7" customFormat="1" ht="26.25" customHeight="1">
      <c r="B84" s="185" t="s">
        <v>108</v>
      </c>
      <c r="C84" s="186"/>
      <c r="D84" s="187"/>
      <c r="E84" s="188"/>
      <c r="F84" s="189"/>
      <c r="G84" s="189"/>
      <c r="H84" s="189"/>
      <c r="I84" s="190"/>
      <c r="J84" s="22"/>
    </row>
    <row r="85" spans="2:10" s="7" customFormat="1" ht="12.75" customHeight="1">
      <c r="B85" s="117" t="s">
        <v>63</v>
      </c>
      <c r="C85" s="183">
        <v>0</v>
      </c>
      <c r="D85" s="184"/>
      <c r="E85" s="137">
        <f>I73</f>
        <v>0</v>
      </c>
      <c r="F85" s="195">
        <f>(C85*E85)</f>
        <v>0</v>
      </c>
      <c r="G85" s="195"/>
      <c r="H85" s="195"/>
      <c r="I85" s="196"/>
      <c r="J85" s="11"/>
    </row>
    <row r="86" spans="2:10" s="7" customFormat="1" ht="21.75" customHeight="1">
      <c r="B86" s="191" t="s">
        <v>109</v>
      </c>
      <c r="C86" s="192"/>
      <c r="D86" s="193"/>
      <c r="E86" s="197"/>
      <c r="F86" s="197"/>
      <c r="G86" s="197"/>
      <c r="H86" s="197"/>
      <c r="I86" s="198"/>
      <c r="J86" s="22"/>
    </row>
    <row r="87" spans="2:10" s="7" customFormat="1" ht="12.75" customHeight="1">
      <c r="B87" s="117" t="s">
        <v>63</v>
      </c>
      <c r="C87" s="183">
        <v>0</v>
      </c>
      <c r="D87" s="184"/>
      <c r="E87" s="137">
        <f>I75</f>
        <v>0</v>
      </c>
      <c r="F87" s="194">
        <f>(C87*E87)</f>
        <v>0</v>
      </c>
      <c r="G87" s="195"/>
      <c r="H87" s="195"/>
      <c r="I87" s="196"/>
      <c r="J87" s="22"/>
    </row>
    <row r="88" spans="2:10" s="7" customFormat="1" ht="12.75" customHeight="1">
      <c r="B88" s="165" t="s">
        <v>89</v>
      </c>
      <c r="C88" s="166"/>
      <c r="D88" s="166"/>
      <c r="E88" s="166"/>
      <c r="F88" s="163">
        <f>SUM(F85:I87)</f>
        <v>0</v>
      </c>
      <c r="G88" s="163"/>
      <c r="H88" s="163"/>
      <c r="I88" s="164"/>
      <c r="J88" s="22"/>
    </row>
    <row r="89" spans="2:10" s="7" customFormat="1" ht="12.75" customHeight="1">
      <c r="B89" s="167"/>
      <c r="C89" s="168"/>
      <c r="D89" s="168"/>
      <c r="E89" s="168"/>
      <c r="F89" s="168"/>
      <c r="G89" s="168"/>
      <c r="H89" s="168"/>
      <c r="I89" s="169"/>
      <c r="J89" s="22"/>
    </row>
    <row r="90" spans="2:10" s="7" customFormat="1" ht="12.75" customHeight="1">
      <c r="B90" s="157" t="s">
        <v>115</v>
      </c>
      <c r="C90" s="158"/>
      <c r="D90" s="158"/>
      <c r="E90" s="158"/>
      <c r="F90" s="158"/>
      <c r="G90" s="158"/>
      <c r="H90" s="158"/>
      <c r="I90" s="159"/>
      <c r="J90" s="22"/>
    </row>
    <row r="91" spans="2:10" s="7" customFormat="1" ht="20.25" customHeight="1">
      <c r="B91" s="172" t="s">
        <v>110</v>
      </c>
      <c r="C91" s="173"/>
      <c r="D91" s="174"/>
      <c r="E91" s="160"/>
      <c r="F91" s="161"/>
      <c r="G91" s="161"/>
      <c r="H91" s="161"/>
      <c r="I91" s="162"/>
      <c r="J91" s="22"/>
    </row>
    <row r="92" spans="2:10" s="7" customFormat="1" ht="12.75" customHeight="1">
      <c r="B92" s="118" t="s">
        <v>63</v>
      </c>
      <c r="C92" s="175">
        <v>0</v>
      </c>
      <c r="D92" s="176"/>
      <c r="E92" s="133">
        <f>I77</f>
        <v>0</v>
      </c>
      <c r="F92" s="177">
        <f>(E92*C92)</f>
        <v>0</v>
      </c>
      <c r="G92" s="178"/>
      <c r="H92" s="178"/>
      <c r="I92" s="179"/>
      <c r="J92" s="22"/>
    </row>
    <row r="93" spans="2:10" s="7" customFormat="1" ht="21" customHeight="1">
      <c r="B93" s="172" t="s">
        <v>111</v>
      </c>
      <c r="C93" s="173"/>
      <c r="D93" s="174"/>
      <c r="E93" s="160"/>
      <c r="F93" s="161"/>
      <c r="G93" s="161"/>
      <c r="H93" s="161"/>
      <c r="I93" s="162"/>
      <c r="J93" s="22"/>
    </row>
    <row r="94" spans="2:10" s="7" customFormat="1" ht="12.75" customHeight="1">
      <c r="B94" s="118" t="s">
        <v>63</v>
      </c>
      <c r="C94" s="175">
        <v>0</v>
      </c>
      <c r="D94" s="176"/>
      <c r="E94" s="133">
        <f>I78</f>
        <v>0</v>
      </c>
      <c r="F94" s="177">
        <f>(E94*C94)</f>
        <v>0</v>
      </c>
      <c r="G94" s="178"/>
      <c r="H94" s="178"/>
      <c r="I94" s="179"/>
      <c r="J94" s="22"/>
    </row>
    <row r="95" spans="2:10" s="7" customFormat="1" ht="12.75" customHeight="1">
      <c r="B95" s="165" t="s">
        <v>112</v>
      </c>
      <c r="C95" s="166"/>
      <c r="D95" s="166"/>
      <c r="E95" s="166"/>
      <c r="F95" s="163">
        <f>SUM(F92:I94)</f>
        <v>0</v>
      </c>
      <c r="G95" s="163"/>
      <c r="H95" s="163"/>
      <c r="I95" s="164"/>
      <c r="J95" s="22"/>
    </row>
    <row r="96" spans="2:10" s="7" customFormat="1" ht="12.75" customHeight="1">
      <c r="B96" s="153"/>
      <c r="C96" s="154"/>
      <c r="D96" s="154"/>
      <c r="E96" s="150"/>
      <c r="F96" s="151"/>
      <c r="G96" s="151"/>
      <c r="H96" s="151"/>
      <c r="I96" s="152"/>
      <c r="J96" s="22"/>
    </row>
    <row r="97" spans="2:10" s="7" customFormat="1" ht="12.75" customHeight="1">
      <c r="B97" s="157" t="s">
        <v>120</v>
      </c>
      <c r="C97" s="158"/>
      <c r="D97" s="158"/>
      <c r="E97" s="158"/>
      <c r="F97" s="158"/>
      <c r="G97" s="158"/>
      <c r="H97" s="158"/>
      <c r="I97" s="159"/>
      <c r="J97" s="22"/>
    </row>
    <row r="98" spans="2:10" s="7" customFormat="1" ht="20.25" customHeight="1">
      <c r="B98" s="172" t="s">
        <v>123</v>
      </c>
      <c r="C98" s="173"/>
      <c r="D98" s="174"/>
      <c r="E98" s="334"/>
      <c r="F98" s="335"/>
      <c r="G98" s="335"/>
      <c r="H98" s="335"/>
      <c r="I98" s="336"/>
      <c r="J98" s="22"/>
    </row>
    <row r="99" spans="2:10" s="7" customFormat="1" ht="12.75" customHeight="1">
      <c r="B99" s="118" t="s">
        <v>63</v>
      </c>
      <c r="C99" s="175">
        <v>0</v>
      </c>
      <c r="D99" s="176"/>
      <c r="E99" s="133">
        <f>I79</f>
        <v>0</v>
      </c>
      <c r="F99" s="177">
        <f>(E99*C99)</f>
        <v>0</v>
      </c>
      <c r="G99" s="178"/>
      <c r="H99" s="178"/>
      <c r="I99" s="179"/>
      <c r="J99" s="22"/>
    </row>
    <row r="100" spans="2:10" s="7" customFormat="1" ht="20.25" customHeight="1">
      <c r="B100" s="172" t="s">
        <v>123</v>
      </c>
      <c r="C100" s="173"/>
      <c r="D100" s="174"/>
      <c r="E100" s="334"/>
      <c r="F100" s="335"/>
      <c r="G100" s="335"/>
      <c r="H100" s="335"/>
      <c r="I100" s="336"/>
      <c r="J100" s="22"/>
    </row>
    <row r="101" spans="2:10" s="7" customFormat="1" ht="12.75" customHeight="1">
      <c r="B101" s="118" t="s">
        <v>63</v>
      </c>
      <c r="C101" s="175">
        <v>0</v>
      </c>
      <c r="D101" s="176"/>
      <c r="E101" s="133">
        <f>I80</f>
        <v>0</v>
      </c>
      <c r="F101" s="177">
        <f>(E101*C101)</f>
        <v>0</v>
      </c>
      <c r="G101" s="178"/>
      <c r="H101" s="178"/>
      <c r="I101" s="179"/>
      <c r="J101" s="22"/>
    </row>
    <row r="102" spans="2:10" s="7" customFormat="1" ht="20.25" customHeight="1">
      <c r="B102" s="172" t="s">
        <v>124</v>
      </c>
      <c r="C102" s="173"/>
      <c r="D102" s="174"/>
      <c r="E102" s="334"/>
      <c r="F102" s="335"/>
      <c r="G102" s="335"/>
      <c r="H102" s="335"/>
      <c r="I102" s="336"/>
      <c r="J102" s="22"/>
    </row>
    <row r="103" spans="2:10" s="7" customFormat="1" ht="12.75" customHeight="1">
      <c r="B103" s="118" t="s">
        <v>63</v>
      </c>
      <c r="C103" s="175">
        <v>0</v>
      </c>
      <c r="D103" s="176"/>
      <c r="E103" s="133">
        <f>I81</f>
        <v>0</v>
      </c>
      <c r="F103" s="177">
        <f>(E103*C103)</f>
        <v>0</v>
      </c>
      <c r="G103" s="178"/>
      <c r="H103" s="178"/>
      <c r="I103" s="179"/>
      <c r="J103" s="22"/>
    </row>
    <row r="104" spans="2:10" s="7" customFormat="1" ht="12.75" customHeight="1">
      <c r="B104" s="165" t="s">
        <v>121</v>
      </c>
      <c r="C104" s="166"/>
      <c r="D104" s="166"/>
      <c r="E104" s="166"/>
      <c r="F104" s="163">
        <f>SUM(F99:I103)</f>
        <v>0</v>
      </c>
      <c r="G104" s="163"/>
      <c r="H104" s="163"/>
      <c r="I104" s="164"/>
      <c r="J104" s="22"/>
    </row>
    <row r="105" spans="2:10" s="7" customFormat="1" ht="12.75" customHeight="1">
      <c r="B105" s="138"/>
      <c r="C105" s="139"/>
      <c r="D105" s="139"/>
      <c r="E105" s="140"/>
      <c r="F105" s="141"/>
      <c r="G105" s="141"/>
      <c r="H105" s="141"/>
      <c r="I105" s="142"/>
      <c r="J105" s="22"/>
    </row>
    <row r="106" spans="2:10" s="7" customFormat="1" ht="25.5" customHeight="1">
      <c r="B106" s="328" t="s">
        <v>61</v>
      </c>
      <c r="C106" s="329"/>
      <c r="D106" s="330"/>
      <c r="E106" s="149" t="s">
        <v>98</v>
      </c>
      <c r="F106" s="316" t="s">
        <v>127</v>
      </c>
      <c r="G106" s="316"/>
      <c r="H106" s="316"/>
      <c r="I106" s="317"/>
      <c r="J106" s="22"/>
    </row>
    <row r="107" spans="2:10" s="7" customFormat="1" ht="12.75" customHeight="1">
      <c r="B107" s="76" t="s">
        <v>62</v>
      </c>
      <c r="C107" s="311">
        <v>0</v>
      </c>
      <c r="D107" s="312"/>
      <c r="E107" s="128">
        <f>I71+I74+I76</f>
        <v>0</v>
      </c>
      <c r="F107" s="313">
        <f>C107*E107</f>
        <v>0</v>
      </c>
      <c r="G107" s="314"/>
      <c r="H107" s="314"/>
      <c r="I107" s="315"/>
      <c r="J107" s="22"/>
    </row>
    <row r="108" spans="2:10" s="7" customFormat="1" ht="12.75" customHeight="1">
      <c r="B108" s="143" t="s">
        <v>113</v>
      </c>
      <c r="C108" s="311">
        <v>0</v>
      </c>
      <c r="D108" s="318"/>
      <c r="E108" s="128">
        <f>E85+E87+E92+E94+E99+E101+E103</f>
        <v>0</v>
      </c>
      <c r="F108" s="319">
        <f>C108*E108</f>
        <v>0</v>
      </c>
      <c r="G108" s="320"/>
      <c r="H108" s="320"/>
      <c r="I108" s="321"/>
      <c r="J108" s="22"/>
    </row>
    <row r="109" spans="2:10" s="7" customFormat="1" ht="12.75" customHeight="1">
      <c r="B109" s="129"/>
      <c r="C109" s="286" t="s">
        <v>107</v>
      </c>
      <c r="D109" s="286"/>
      <c r="E109" s="322"/>
      <c r="F109" s="319">
        <f>F107+F108</f>
        <v>0</v>
      </c>
      <c r="G109" s="320"/>
      <c r="H109" s="320"/>
      <c r="I109" s="321"/>
      <c r="J109" s="22"/>
    </row>
    <row r="110" spans="2:10" s="7" customFormat="1" ht="12.75" customHeight="1">
      <c r="B110" s="134"/>
      <c r="C110" s="135"/>
      <c r="D110" s="135"/>
      <c r="E110" s="326"/>
      <c r="F110" s="326"/>
      <c r="G110" s="326"/>
      <c r="H110" s="326"/>
      <c r="I110" s="327"/>
      <c r="J110" s="22"/>
    </row>
    <row r="111" spans="2:10" s="7" customFormat="1" ht="37.5" customHeight="1" thickBot="1">
      <c r="B111" s="331" t="s">
        <v>122</v>
      </c>
      <c r="C111" s="332"/>
      <c r="D111" s="332"/>
      <c r="E111" s="333"/>
      <c r="F111" s="323">
        <f>H62+F109</f>
        <v>9.3315E-10</v>
      </c>
      <c r="G111" s="324"/>
      <c r="H111" s="324"/>
      <c r="I111" s="325"/>
      <c r="J111" s="22"/>
    </row>
    <row r="112" spans="2:10" s="12" customFormat="1" ht="13.5" customHeight="1">
      <c r="B112" s="116"/>
      <c r="C112" s="34"/>
      <c r="D112" s="34"/>
      <c r="E112" s="34"/>
      <c r="F112" s="104"/>
      <c r="G112" s="105"/>
      <c r="H112" s="105"/>
      <c r="I112" s="111"/>
      <c r="J112" s="11"/>
    </row>
    <row r="113" spans="2:10" s="7" customFormat="1" ht="12.75" customHeight="1">
      <c r="B113" s="34"/>
      <c r="C113" s="34"/>
      <c r="D113" s="34"/>
      <c r="E113" s="34"/>
      <c r="F113" s="34"/>
      <c r="G113" s="34"/>
      <c r="H113" s="34"/>
      <c r="I113" s="34"/>
      <c r="J113" s="11"/>
    </row>
    <row r="114" spans="2:10" s="79" customFormat="1" ht="12.75" customHeight="1">
      <c r="B114" s="182" t="s">
        <v>64</v>
      </c>
      <c r="C114" s="180"/>
      <c r="D114" s="180"/>
      <c r="E114" s="180"/>
      <c r="F114" s="180"/>
      <c r="G114" s="180"/>
      <c r="H114" s="77"/>
      <c r="I114" s="78"/>
      <c r="J114" s="78"/>
    </row>
    <row r="115" spans="2:8" s="79" customFormat="1" ht="12.75" customHeight="1">
      <c r="B115" s="180" t="s">
        <v>55</v>
      </c>
      <c r="C115" s="180"/>
      <c r="D115" s="180" t="s">
        <v>29</v>
      </c>
      <c r="E115" s="180"/>
      <c r="F115" s="180" t="s">
        <v>41</v>
      </c>
      <c r="G115" s="180"/>
      <c r="H115" s="77"/>
    </row>
    <row r="116" spans="2:8" s="79" customFormat="1" ht="12.75" customHeight="1">
      <c r="B116" s="80" t="s">
        <v>65</v>
      </c>
      <c r="C116" s="77">
        <f>IF(I36&lt;=5,1,0)</f>
        <v>1</v>
      </c>
      <c r="D116" s="180" t="s">
        <v>66</v>
      </c>
      <c r="E116" s="180"/>
      <c r="F116" s="180" t="s">
        <v>67</v>
      </c>
      <c r="G116" s="180"/>
      <c r="H116" s="77">
        <f>IF(I36&lt;=5,0,0)</f>
        <v>0</v>
      </c>
    </row>
    <row r="117" spans="2:8" s="79" customFormat="1" ht="12.75" customHeight="1">
      <c r="B117" s="81" t="s">
        <v>68</v>
      </c>
      <c r="C117" s="82">
        <f>IF((I36&gt;5),(I36&lt;=10)*2,0)</f>
        <v>0</v>
      </c>
      <c r="D117" s="180" t="s">
        <v>69</v>
      </c>
      <c r="E117" s="180"/>
      <c r="F117" s="181">
        <v>0.05</v>
      </c>
      <c r="G117" s="180"/>
      <c r="H117" s="82">
        <f>IF((I36&gt;5),(I36&lt;=10)*5,0)</f>
        <v>0</v>
      </c>
    </row>
    <row r="118" spans="2:8" s="79" customFormat="1" ht="12.75" customHeight="1">
      <c r="B118" s="81" t="s">
        <v>70</v>
      </c>
      <c r="C118" s="82">
        <f>IF((I36&gt;10),(I36&lt;=15)*3,0)</f>
        <v>0</v>
      </c>
      <c r="D118" s="180" t="s">
        <v>71</v>
      </c>
      <c r="E118" s="180"/>
      <c r="F118" s="181">
        <v>0.1</v>
      </c>
      <c r="G118" s="180"/>
      <c r="H118" s="82">
        <f>IF((I36&gt;10),(I36&lt;=15)*10,0)</f>
        <v>0</v>
      </c>
    </row>
    <row r="119" spans="2:8" s="79" customFormat="1" ht="12.75" customHeight="1">
      <c r="B119" s="81" t="s">
        <v>72</v>
      </c>
      <c r="C119" s="82">
        <f>IF((I36&gt;15),(I36&lt;=20)*4,0)</f>
        <v>0</v>
      </c>
      <c r="D119" s="180" t="s">
        <v>73</v>
      </c>
      <c r="E119" s="180"/>
      <c r="F119" s="181">
        <v>0.15</v>
      </c>
      <c r="G119" s="180"/>
      <c r="H119" s="82">
        <f>IF((I36&gt;15),(I36&lt;=20)*15,0)</f>
        <v>0</v>
      </c>
    </row>
    <row r="120" spans="2:8" s="79" customFormat="1" ht="12.75" customHeight="1">
      <c r="B120" s="81" t="s">
        <v>74</v>
      </c>
      <c r="C120" s="82">
        <f>IF((I36&gt;20),(I36&lt;=25)*5,0)</f>
        <v>0</v>
      </c>
      <c r="D120" s="180" t="s">
        <v>75</v>
      </c>
      <c r="E120" s="180"/>
      <c r="F120" s="181">
        <v>0.2</v>
      </c>
      <c r="G120" s="180"/>
      <c r="H120" s="82">
        <f>IF((I36&gt;20),(I36&lt;=25)*20,0)</f>
        <v>0</v>
      </c>
    </row>
    <row r="121" spans="2:8" s="5" customFormat="1" ht="14.25" customHeight="1">
      <c r="B121" s="1" t="s">
        <v>76</v>
      </c>
      <c r="C121" s="2">
        <f>IF((I36&gt;25),(I36&lt;=30)*6,0)</f>
        <v>0</v>
      </c>
      <c r="D121" s="170" t="s">
        <v>77</v>
      </c>
      <c r="E121" s="170"/>
      <c r="F121" s="171">
        <v>0.25</v>
      </c>
      <c r="G121" s="170"/>
      <c r="H121" s="2">
        <f>IF((I36&gt;25),(I36&lt;=30)*25,0)</f>
        <v>0</v>
      </c>
    </row>
    <row r="122" spans="2:8" s="5" customFormat="1" ht="14.25" customHeight="1">
      <c r="B122" s="1" t="s">
        <v>78</v>
      </c>
      <c r="C122" s="2">
        <f>IF((I36&gt;30),(I36&lt;=35)*7,0)</f>
        <v>0</v>
      </c>
      <c r="D122" s="170" t="s">
        <v>79</v>
      </c>
      <c r="E122" s="170"/>
      <c r="F122" s="171">
        <v>0.3</v>
      </c>
      <c r="G122" s="170"/>
      <c r="H122" s="2">
        <f>IF((I36&gt;30),(I36&lt;=35)*30,0)</f>
        <v>0</v>
      </c>
    </row>
    <row r="123" spans="2:8" s="5" customFormat="1" ht="14.25" customHeight="1">
      <c r="B123" s="1" t="s">
        <v>80</v>
      </c>
      <c r="C123" s="2">
        <f>IF((I36&gt;35),(I36&lt;=40)*8,0)</f>
        <v>0</v>
      </c>
      <c r="D123" s="170" t="s">
        <v>81</v>
      </c>
      <c r="E123" s="170"/>
      <c r="F123" s="171">
        <v>0.35</v>
      </c>
      <c r="G123" s="170"/>
      <c r="H123" s="2">
        <f>IF((I36&gt;35),(I36&lt;=40)*35,0)</f>
        <v>0</v>
      </c>
    </row>
    <row r="124" spans="2:8" s="5" customFormat="1" ht="14.25" customHeight="1">
      <c r="B124" s="1" t="s">
        <v>82</v>
      </c>
      <c r="C124" s="2">
        <f>IF((I36&gt;40),(I36&lt;=45)*9,0)</f>
        <v>0</v>
      </c>
      <c r="D124" s="170" t="s">
        <v>83</v>
      </c>
      <c r="E124" s="170"/>
      <c r="F124" s="171">
        <v>0.4</v>
      </c>
      <c r="G124" s="170"/>
      <c r="H124" s="2">
        <f>IF((I36&gt;40),(I36&lt;=45)*40,0)</f>
        <v>0</v>
      </c>
    </row>
    <row r="125" spans="2:8" s="5" customFormat="1" ht="14.25" customHeight="1">
      <c r="B125" s="1" t="s">
        <v>84</v>
      </c>
      <c r="C125" s="2">
        <f>IF((I36&gt;45),(I36&lt;=50)*10,0)</f>
        <v>0</v>
      </c>
      <c r="D125" s="170" t="s">
        <v>85</v>
      </c>
      <c r="E125" s="170"/>
      <c r="F125" s="171">
        <v>0.45</v>
      </c>
      <c r="G125" s="170"/>
      <c r="H125" s="2">
        <f>IF((I36&gt;45),(I36&lt;=50)*45,0)</f>
        <v>0</v>
      </c>
    </row>
    <row r="126" spans="2:8" s="5" customFormat="1" ht="14.25" customHeight="1">
      <c r="B126" s="1" t="s">
        <v>86</v>
      </c>
      <c r="C126" s="2">
        <f>IF((I36&gt;50),11,0)</f>
        <v>0</v>
      </c>
      <c r="D126" s="170" t="s">
        <v>87</v>
      </c>
      <c r="E126" s="170"/>
      <c r="F126" s="171">
        <v>0.5</v>
      </c>
      <c r="G126" s="170"/>
      <c r="H126" s="2">
        <f>IF((I36&gt;50),50,0)</f>
        <v>0</v>
      </c>
    </row>
    <row r="127" spans="2:8" s="5" customFormat="1" ht="14.25" customHeight="1">
      <c r="B127" s="1"/>
      <c r="C127" s="3">
        <f>SUM(C116:C126)</f>
        <v>1</v>
      </c>
      <c r="D127" s="170"/>
      <c r="E127" s="170"/>
      <c r="F127" s="170"/>
      <c r="G127" s="170"/>
      <c r="H127" s="4">
        <f>SUM(H116:H126)</f>
        <v>0</v>
      </c>
    </row>
    <row r="128" spans="2:8" s="5" customFormat="1" ht="14.25" customHeight="1">
      <c r="B128" s="6"/>
      <c r="C128" s="6"/>
      <c r="D128" s="6"/>
      <c r="E128" s="6"/>
      <c r="F128" s="6"/>
      <c r="G128" s="6"/>
      <c r="H128" s="6"/>
    </row>
    <row r="129" spans="2:8" s="5" customFormat="1" ht="14.25" customHeight="1">
      <c r="B129" s="6"/>
      <c r="C129" s="6"/>
      <c r="D129" s="6"/>
      <c r="E129" s="6"/>
      <c r="F129" s="6"/>
      <c r="G129" s="6"/>
      <c r="H129" s="6"/>
    </row>
    <row r="130" s="5" customFormat="1" ht="14.25" customHeight="1"/>
    <row r="131" s="5" customFormat="1" ht="14.25" customHeight="1"/>
    <row r="132" s="5" customFormat="1" ht="14.25" customHeight="1"/>
    <row r="133" s="5" customFormat="1" ht="14.25" customHeight="1"/>
    <row r="134" s="5" customFormat="1" ht="14.25" customHeight="1"/>
    <row r="135" s="5" customFormat="1" ht="14.25" customHeight="1"/>
    <row r="136" spans="2:10" ht="14.25" customHeight="1">
      <c r="B136" s="107"/>
      <c r="C136" s="107"/>
      <c r="D136" s="107"/>
      <c r="E136" s="107"/>
      <c r="F136" s="107"/>
      <c r="G136" s="107"/>
      <c r="H136" s="107"/>
      <c r="I136" s="107"/>
      <c r="J136" s="107"/>
    </row>
    <row r="137" spans="2:10" ht="14.25" customHeight="1">
      <c r="B137" s="107"/>
      <c r="C137" s="107"/>
      <c r="D137" s="107"/>
      <c r="E137" s="107"/>
      <c r="F137" s="107"/>
      <c r="G137" s="107"/>
      <c r="H137" s="107"/>
      <c r="I137" s="107"/>
      <c r="J137" s="107"/>
    </row>
    <row r="138" spans="2:10" ht="14.25" customHeight="1">
      <c r="B138" s="107"/>
      <c r="C138" s="107"/>
      <c r="D138" s="107"/>
      <c r="E138" s="107"/>
      <c r="F138" s="107"/>
      <c r="G138" s="107"/>
      <c r="H138" s="107"/>
      <c r="I138" s="107"/>
      <c r="J138" s="107"/>
    </row>
    <row r="139" spans="2:10" ht="14.25" customHeight="1">
      <c r="B139" s="107"/>
      <c r="C139" s="107"/>
      <c r="D139" s="107"/>
      <c r="E139" s="107"/>
      <c r="F139" s="107"/>
      <c r="G139" s="107"/>
      <c r="H139" s="107"/>
      <c r="I139" s="107"/>
      <c r="J139" s="107"/>
    </row>
    <row r="140" spans="2:10" ht="14.25" customHeight="1">
      <c r="B140" s="107"/>
      <c r="C140" s="107"/>
      <c r="D140" s="107"/>
      <c r="E140" s="107"/>
      <c r="F140" s="107"/>
      <c r="G140" s="107"/>
      <c r="H140" s="107"/>
      <c r="I140" s="107"/>
      <c r="J140" s="107"/>
    </row>
    <row r="141" spans="2:10" ht="14.25" customHeight="1">
      <c r="B141" s="107"/>
      <c r="C141" s="107"/>
      <c r="D141" s="107"/>
      <c r="E141" s="107"/>
      <c r="F141" s="107"/>
      <c r="G141" s="107"/>
      <c r="H141" s="107"/>
      <c r="I141" s="107"/>
      <c r="J141" s="107"/>
    </row>
    <row r="142" spans="2:10" ht="14.25" customHeight="1">
      <c r="B142" s="107"/>
      <c r="C142" s="107"/>
      <c r="D142" s="107"/>
      <c r="E142" s="107"/>
      <c r="F142" s="107"/>
      <c r="G142" s="107"/>
      <c r="H142" s="107"/>
      <c r="I142" s="107"/>
      <c r="J142" s="107"/>
    </row>
    <row r="143" spans="2:10" ht="14.25" customHeight="1">
      <c r="B143" s="107"/>
      <c r="C143" s="107"/>
      <c r="D143" s="107"/>
      <c r="E143" s="107"/>
      <c r="F143" s="107"/>
      <c r="G143" s="107"/>
      <c r="H143" s="107"/>
      <c r="I143" s="107"/>
      <c r="J143" s="107"/>
    </row>
  </sheetData>
  <sheetProtection/>
  <mergeCells count="161">
    <mergeCell ref="E100:I100"/>
    <mergeCell ref="E102:I102"/>
    <mergeCell ref="B104:E104"/>
    <mergeCell ref="F104:I104"/>
    <mergeCell ref="B79:F79"/>
    <mergeCell ref="B80:F80"/>
    <mergeCell ref="B81:F81"/>
    <mergeCell ref="B97:I97"/>
    <mergeCell ref="B98:D98"/>
    <mergeCell ref="E98:I98"/>
    <mergeCell ref="F111:I111"/>
    <mergeCell ref="B95:E95"/>
    <mergeCell ref="F95:I95"/>
    <mergeCell ref="E110:I110"/>
    <mergeCell ref="B106:D106"/>
    <mergeCell ref="B111:E111"/>
    <mergeCell ref="B100:D100"/>
    <mergeCell ref="B102:D102"/>
    <mergeCell ref="C99:D99"/>
    <mergeCell ref="C101:D101"/>
    <mergeCell ref="F94:I94"/>
    <mergeCell ref="F92:I92"/>
    <mergeCell ref="F85:I85"/>
    <mergeCell ref="C108:D108"/>
    <mergeCell ref="F108:I108"/>
    <mergeCell ref="C109:E109"/>
    <mergeCell ref="F109:I109"/>
    <mergeCell ref="B90:I90"/>
    <mergeCell ref="C103:D103"/>
    <mergeCell ref="F99:I99"/>
    <mergeCell ref="B74:F74"/>
    <mergeCell ref="B75:F75"/>
    <mergeCell ref="B76:F76"/>
    <mergeCell ref="C107:D107"/>
    <mergeCell ref="F107:I107"/>
    <mergeCell ref="F106:I106"/>
    <mergeCell ref="B78:F78"/>
    <mergeCell ref="B77:F77"/>
    <mergeCell ref="B93:D93"/>
    <mergeCell ref="C94:D94"/>
    <mergeCell ref="B72:I72"/>
    <mergeCell ref="B73:F73"/>
    <mergeCell ref="B65:I65"/>
    <mergeCell ref="B71:F71"/>
    <mergeCell ref="B66:F66"/>
    <mergeCell ref="H66:I66"/>
    <mergeCell ref="B67:F67"/>
    <mergeCell ref="B68:F68"/>
    <mergeCell ref="B69:F69"/>
    <mergeCell ref="B70:F70"/>
    <mergeCell ref="B1:I1"/>
    <mergeCell ref="B2:I2"/>
    <mergeCell ref="C3:I3"/>
    <mergeCell ref="F4:I4"/>
    <mergeCell ref="B5:I5"/>
    <mergeCell ref="B6:C6"/>
    <mergeCell ref="B7:C7"/>
    <mergeCell ref="B8:C8"/>
    <mergeCell ref="B9:C9"/>
    <mergeCell ref="B10:C10"/>
    <mergeCell ref="B11:C11"/>
    <mergeCell ref="B12:C12"/>
    <mergeCell ref="F12:G12"/>
    <mergeCell ref="B13:I13"/>
    <mergeCell ref="B14:D14"/>
    <mergeCell ref="E14:E19"/>
    <mergeCell ref="F14:H14"/>
    <mergeCell ref="B15:C15"/>
    <mergeCell ref="F15:G15"/>
    <mergeCell ref="D16:D18"/>
    <mergeCell ref="F16:G16"/>
    <mergeCell ref="F17:G17"/>
    <mergeCell ref="F18:G18"/>
    <mergeCell ref="B19:C20"/>
    <mergeCell ref="D19:D20"/>
    <mergeCell ref="F19:G19"/>
    <mergeCell ref="B16:C18"/>
    <mergeCell ref="G20:H20"/>
    <mergeCell ref="B21:C21"/>
    <mergeCell ref="E21:I22"/>
    <mergeCell ref="B22:C22"/>
    <mergeCell ref="F23:I23"/>
    <mergeCell ref="F34:H34"/>
    <mergeCell ref="B35:C35"/>
    <mergeCell ref="F35:I35"/>
    <mergeCell ref="B24:I24"/>
    <mergeCell ref="B25:D26"/>
    <mergeCell ref="E25:E38"/>
    <mergeCell ref="F25:I26"/>
    <mergeCell ref="B27:C27"/>
    <mergeCell ref="B28:C28"/>
    <mergeCell ref="B29:C29"/>
    <mergeCell ref="B30:C30"/>
    <mergeCell ref="B38:C38"/>
    <mergeCell ref="B36:C36"/>
    <mergeCell ref="G38:H38"/>
    <mergeCell ref="B33:D34"/>
    <mergeCell ref="F36:F38"/>
    <mergeCell ref="B39:I39"/>
    <mergeCell ref="B40:F40"/>
    <mergeCell ref="H42:I42"/>
    <mergeCell ref="B42:F42"/>
    <mergeCell ref="B44:I44"/>
    <mergeCell ref="B45:D45"/>
    <mergeCell ref="E45:H45"/>
    <mergeCell ref="F87:I87"/>
    <mergeCell ref="E86:I86"/>
    <mergeCell ref="E52:H52"/>
    <mergeCell ref="B59:I59"/>
    <mergeCell ref="B61:D61"/>
    <mergeCell ref="B64:I64"/>
    <mergeCell ref="F61:I61"/>
    <mergeCell ref="C62:D62"/>
    <mergeCell ref="H62:I62"/>
    <mergeCell ref="B63:I63"/>
    <mergeCell ref="B114:G114"/>
    <mergeCell ref="B115:C115"/>
    <mergeCell ref="D115:E115"/>
    <mergeCell ref="F115:G115"/>
    <mergeCell ref="C87:D87"/>
    <mergeCell ref="B84:D84"/>
    <mergeCell ref="E84:I84"/>
    <mergeCell ref="C85:D85"/>
    <mergeCell ref="B86:D86"/>
    <mergeCell ref="F101:I101"/>
    <mergeCell ref="D116:E116"/>
    <mergeCell ref="F116:G116"/>
    <mergeCell ref="D117:E117"/>
    <mergeCell ref="F117:G117"/>
    <mergeCell ref="D118:E118"/>
    <mergeCell ref="F118:G118"/>
    <mergeCell ref="D123:E123"/>
    <mergeCell ref="F123:G123"/>
    <mergeCell ref="D124:E124"/>
    <mergeCell ref="F124:G124"/>
    <mergeCell ref="D119:E119"/>
    <mergeCell ref="F119:G119"/>
    <mergeCell ref="D120:E120"/>
    <mergeCell ref="F120:G120"/>
    <mergeCell ref="D121:E121"/>
    <mergeCell ref="F121:G121"/>
    <mergeCell ref="D127:G127"/>
    <mergeCell ref="D125:E125"/>
    <mergeCell ref="F125:G125"/>
    <mergeCell ref="D126:E126"/>
    <mergeCell ref="F126:G126"/>
    <mergeCell ref="B91:D91"/>
    <mergeCell ref="C92:D92"/>
    <mergeCell ref="D122:E122"/>
    <mergeCell ref="F122:G122"/>
    <mergeCell ref="F103:I103"/>
    <mergeCell ref="G36:H36"/>
    <mergeCell ref="B37:C37"/>
    <mergeCell ref="G37:H37"/>
    <mergeCell ref="B83:I83"/>
    <mergeCell ref="E91:I91"/>
    <mergeCell ref="E93:I93"/>
    <mergeCell ref="F88:I88"/>
    <mergeCell ref="B88:E88"/>
    <mergeCell ref="B89:I89"/>
    <mergeCell ref="B41:F41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scale="80" r:id="rId1"/>
  <rowBreaks count="2" manualBreakCount="2">
    <brk id="58" min="1" max="9" man="1"/>
    <brk id="113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verifica oblazione</dc:title>
  <dc:subject/>
  <dc:creator>Giacomo Contarino</dc:creator>
  <cp:keywords/>
  <dc:description/>
  <cp:lastModifiedBy>Salvo Giuffrida</cp:lastModifiedBy>
  <cp:lastPrinted>2018-10-24T03:47:05Z</cp:lastPrinted>
  <dcterms:created xsi:type="dcterms:W3CDTF">1997-11-24T09:16:12Z</dcterms:created>
  <dcterms:modified xsi:type="dcterms:W3CDTF">2021-02-16T10:06:10Z</dcterms:modified>
  <cp:category/>
  <cp:version/>
  <cp:contentType/>
  <cp:contentStatus/>
</cp:coreProperties>
</file>